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4365" tabRatio="398" activeTab="0"/>
  </bookViews>
  <sheets>
    <sheet name="Tecnologici" sheetId="1" r:id="rId1"/>
    <sheet name="Elasis" sheetId="2" r:id="rId2"/>
    <sheet name="Formaz." sheetId="3" r:id="rId3"/>
  </sheets>
  <definedNames>
    <definedName name="_xlnm.Print_Titles" localSheetId="1">'Elasis'!$3:$6</definedName>
    <definedName name="_xlnm.Print_Titles" localSheetId="0">'Tecnologici'!$3:$6</definedName>
  </definedNames>
  <calcPr fullCalcOnLoad="1"/>
</workbook>
</file>

<file path=xl/sharedStrings.xml><?xml version="1.0" encoding="utf-8"?>
<sst xmlns="http://schemas.openxmlformats.org/spreadsheetml/2006/main" count="710" uniqueCount="265">
  <si>
    <t>N.</t>
  </si>
  <si>
    <t>CENTRI DI RICERCA</t>
  </si>
  <si>
    <t>PROGE.</t>
  </si>
  <si>
    <t>INVESTIMENTI</t>
  </si>
  <si>
    <t>Suolo</t>
  </si>
  <si>
    <t>Opere murarie e assimilate</t>
  </si>
  <si>
    <t>Progettazione e direzione lavori</t>
  </si>
  <si>
    <t>Scorte</t>
  </si>
  <si>
    <t>TOTALE</t>
  </si>
  <si>
    <t>PERSONALE</t>
  </si>
  <si>
    <t>Unità</t>
  </si>
  <si>
    <t>vetture/anno</t>
  </si>
  <si>
    <t xml:space="preserve">ONERI </t>
  </si>
  <si>
    <t>PER L'ERARIO</t>
  </si>
  <si>
    <t>TERMINE</t>
  </si>
  <si>
    <t>PROGETTO</t>
  </si>
  <si>
    <t>(Lire/milioni)</t>
  </si>
  <si>
    <t>di misura</t>
  </si>
  <si>
    <t>INIZIATIVE</t>
  </si>
  <si>
    <t>ONERI</t>
  </si>
  <si>
    <t xml:space="preserve"> COLLAUDO</t>
  </si>
  <si>
    <t xml:space="preserve">COMPENSI </t>
  </si>
  <si>
    <t>AGLI ISTITUTI</t>
  </si>
  <si>
    <t>(*)</t>
  </si>
  <si>
    <t>(*) Progettazione, docenza, costo risorse umane, vitto, alloggio, viaggi.</t>
  </si>
  <si>
    <t>TOTALE PROGETTI DI RICERCA</t>
  </si>
  <si>
    <t>PRODUZIONI</t>
  </si>
  <si>
    <t>A REGIME</t>
  </si>
  <si>
    <t>58989/CI</t>
  </si>
  <si>
    <t>58281/CI</t>
  </si>
  <si>
    <t>(Centro Presse)</t>
  </si>
  <si>
    <t xml:space="preserve"> </t>
  </si>
  <si>
    <t>tonnel./giorno</t>
  </si>
  <si>
    <t>63260/CI</t>
  </si>
  <si>
    <t>FIAT AUTO S.p.A. - Termoli</t>
  </si>
  <si>
    <t>motori/anno</t>
  </si>
  <si>
    <t>58990/CI</t>
  </si>
  <si>
    <t>FIAT AUTO S.p.A. - Sulmona</t>
  </si>
  <si>
    <t>Guida a cremagliera</t>
  </si>
  <si>
    <t>Albero sterzo</t>
  </si>
  <si>
    <t>Tiranti lato ruota</t>
  </si>
  <si>
    <t>Sospens. Ant. Ducato</t>
  </si>
  <si>
    <t>serie/anno</t>
  </si>
  <si>
    <t>Bracci oscillanti Uno</t>
  </si>
  <si>
    <t>Bracci oscillanti Tipo 2/3</t>
  </si>
  <si>
    <t>Bracci oscillanti Ducato</t>
  </si>
  <si>
    <t>Sospens. posteriori  Tipo 2/3</t>
  </si>
  <si>
    <t>Sospens. Anteriori Panda/Y10</t>
  </si>
  <si>
    <t>Assali Ducato</t>
  </si>
  <si>
    <t>68352/CI</t>
  </si>
  <si>
    <t>FIAT AUTO S.p.A.-Termini Imerese</t>
  </si>
  <si>
    <t>Opere murarie ed assimilate</t>
  </si>
  <si>
    <t>Opere di infrastruttura specifica</t>
  </si>
  <si>
    <t>62795/CI</t>
  </si>
  <si>
    <t>SEVEL S.p.A. - Atessa</t>
  </si>
  <si>
    <t>67196/CI</t>
  </si>
  <si>
    <t>veicoli/anno</t>
  </si>
  <si>
    <t>66049/CI</t>
  </si>
  <si>
    <t>FIATAVIO S.p.A. - Brindisi</t>
  </si>
  <si>
    <t>ore/anno</t>
  </si>
  <si>
    <t>Plance</t>
  </si>
  <si>
    <t>unità/anno</t>
  </si>
  <si>
    <t>Paraurti</t>
  </si>
  <si>
    <t>Pannelli</t>
  </si>
  <si>
    <t>61801/CI</t>
  </si>
  <si>
    <t>autobus/anno</t>
  </si>
  <si>
    <t>56033/CI</t>
  </si>
  <si>
    <t>IVECO FIAT S.p.A. - Foggia 2</t>
  </si>
  <si>
    <r>
      <t>n.b.</t>
    </r>
    <r>
      <rPr>
        <sz val="8"/>
        <rFont val="Times New Roman"/>
        <family val="1"/>
      </rPr>
      <t xml:space="preserve"> ottenuto provv.definitivo in data 25/11/92</t>
    </r>
  </si>
  <si>
    <t>67194/CI</t>
  </si>
  <si>
    <t>IVECO FIAT S.p.A. - Foggia 3</t>
  </si>
  <si>
    <t>58282/CI</t>
  </si>
  <si>
    <t>FIAT OM C.E. S.p.A. - Modugno(BA)</t>
  </si>
  <si>
    <t>carrelli/anno</t>
  </si>
  <si>
    <t>69101/CI</t>
  </si>
  <si>
    <t>C.G.A. S.p.A. - Casalnuovo (NA)</t>
  </si>
  <si>
    <t>Investimenti fissi</t>
  </si>
  <si>
    <t>tonnellate</t>
  </si>
  <si>
    <t>piombo/anno</t>
  </si>
  <si>
    <t>59125/CI</t>
  </si>
  <si>
    <t>CAVIS S.r.l. - Pianodardine (AV)</t>
  </si>
  <si>
    <t xml:space="preserve">ora Sylea </t>
  </si>
  <si>
    <t>It. S.p.A.</t>
  </si>
  <si>
    <t>n. set cablaggi</t>
  </si>
  <si>
    <t>/anno</t>
  </si>
  <si>
    <t>62797/CI</t>
  </si>
  <si>
    <t>-</t>
  </si>
  <si>
    <t>58294/CI</t>
  </si>
  <si>
    <t>ALCATEL ITALIA  S.p.A. - Chieti (Ampl. n. 4)</t>
  </si>
  <si>
    <t>66143/CI</t>
  </si>
  <si>
    <t>ALCATEL ITALIA  S.p.A. - Chieti (Ampl. n. 5)</t>
  </si>
  <si>
    <t>58082/CI</t>
  </si>
  <si>
    <t>ALCATEL ITALIA  S.p.A. - Rieti (Ampl. n. 4)</t>
  </si>
  <si>
    <t>64078/CI</t>
  </si>
  <si>
    <t>ALCATEL ITALIA  S.p.A. - Rieti (Ampl. n. 5)</t>
  </si>
  <si>
    <t>60415/CI</t>
  </si>
  <si>
    <t>M.M. MANUFACTURING -SAN SALVO</t>
  </si>
  <si>
    <t>Impianti antinquinamento</t>
  </si>
  <si>
    <t>pezzi/anno</t>
  </si>
  <si>
    <t>motorini avviamento</t>
  </si>
  <si>
    <t>Attrezzature in prestito d'uso</t>
  </si>
  <si>
    <t>generatori di corrente</t>
  </si>
  <si>
    <t>tegicristallo/tergilunotto</t>
  </si>
  <si>
    <t>batterie</t>
  </si>
  <si>
    <t>61930/CI</t>
  </si>
  <si>
    <t>M.M. MANUFACTURING - POTENZA</t>
  </si>
  <si>
    <t>57798/CI</t>
  </si>
  <si>
    <t>PIANODARDINE</t>
  </si>
  <si>
    <t>riscaldatori per auto</t>
  </si>
  <si>
    <t>masse radianti</t>
  </si>
  <si>
    <t>climatizzatori per auto</t>
  </si>
  <si>
    <t xml:space="preserve">gruppi evaporatori </t>
  </si>
  <si>
    <t>gruppi condensatori</t>
  </si>
  <si>
    <t xml:space="preserve"> Attrezzature in prestito d'uso</t>
  </si>
  <si>
    <t>61102CI</t>
  </si>
  <si>
    <t>MAGNETI MARELLI MODUGNO</t>
  </si>
  <si>
    <t>iniettori singoli</t>
  </si>
  <si>
    <t>iniettori multipli</t>
  </si>
  <si>
    <t>pompe elettriche</t>
  </si>
  <si>
    <t>valvole VAE</t>
  </si>
  <si>
    <t>61103/CI</t>
  </si>
  <si>
    <t>pompe A</t>
  </si>
  <si>
    <t>pompe P</t>
  </si>
  <si>
    <t>pompe B - By</t>
  </si>
  <si>
    <t>iniettori diesel T.T.</t>
  </si>
  <si>
    <t>polverizzatori</t>
  </si>
  <si>
    <t>pompe sommerse</t>
  </si>
  <si>
    <t>variatori TT</t>
  </si>
  <si>
    <t>59993/CI</t>
  </si>
  <si>
    <t>pezzi/annui</t>
  </si>
  <si>
    <t>tubazioni scarico gas</t>
  </si>
  <si>
    <t>silenziatori per autoveic</t>
  </si>
  <si>
    <t>quadrotte per marmitte</t>
  </si>
  <si>
    <t>6A138/CI</t>
  </si>
  <si>
    <t>MAGNETI MARELLI - NAPOLI</t>
  </si>
  <si>
    <t>(Ammodernamento n.5)</t>
  </si>
  <si>
    <t>tons/anno</t>
  </si>
  <si>
    <t>oli lubrificanti</t>
  </si>
  <si>
    <t>additivi (OCP)</t>
  </si>
  <si>
    <t>67222/CI</t>
  </si>
  <si>
    <t>(Ammodernamento n.4)</t>
  </si>
  <si>
    <t>145</t>
  </si>
  <si>
    <t>57558/CI</t>
  </si>
  <si>
    <t>(Ammodernamento n.3)</t>
  </si>
  <si>
    <t>TOT. INVESTIMENTI TECNOLOGICI</t>
  </si>
  <si>
    <t>64188/CI</t>
  </si>
  <si>
    <t>ELASIS - "Alimentazione" n. I  in Modugno (Bari)</t>
  </si>
  <si>
    <t xml:space="preserve">Acquisizione terreno </t>
  </si>
  <si>
    <t>Opere civili e impianti</t>
  </si>
  <si>
    <t>62337/CI</t>
  </si>
  <si>
    <t>ELASIS - "Telecomunicazioni" n. II in Modugno (Bari)</t>
  </si>
  <si>
    <t>58050/CI</t>
  </si>
  <si>
    <t>ELASIS - "Telecomunicazioni" n. III in Cittaducale (Rieti)</t>
  </si>
  <si>
    <t>68737/CI</t>
  </si>
  <si>
    <t>ELASIS - "Telecomunicazioni"  Ampl. n. III/A in Cittaducale (Rieti)</t>
  </si>
  <si>
    <t>63257/CI</t>
  </si>
  <si>
    <t>ELASIS - "Telecomunicazioni" n.V in Chieti</t>
  </si>
  <si>
    <t>66687/CI</t>
  </si>
  <si>
    <t>ELASIS - "Sistemi" n. VII in Pomigliano d'Arco (NA)</t>
  </si>
  <si>
    <t>66686/CI</t>
  </si>
  <si>
    <t>ELASIS - "Auto" n. VIII in Pomigliano d'Arco (NA)</t>
  </si>
  <si>
    <t>66267/CI</t>
  </si>
  <si>
    <t>ELASIS - "MMT" n. IX in Lecce</t>
  </si>
  <si>
    <t>68369/CI</t>
  </si>
  <si>
    <t>ELASIS - "Propulsione Aerospaziali" n. X in Brindisi</t>
  </si>
  <si>
    <t>TOTALE CENTRI DI RICERCA</t>
  </si>
  <si>
    <t>PROGETTI DI RICERCA</t>
  </si>
  <si>
    <t>48/CI</t>
  </si>
  <si>
    <t>ELASIS - "Sistema Pilota" n. 8 in Salerno</t>
  </si>
  <si>
    <t>30/CI</t>
  </si>
  <si>
    <t>32/CI</t>
  </si>
  <si>
    <t>ELASIS - "Reti di comunicazione" n. 21 in Rieti</t>
  </si>
  <si>
    <t>ELASIS - "Affidabilità componenti autovettura" n. 23 in Pomigliano d'Arco (NA)</t>
  </si>
  <si>
    <t>ELASIS -"Metodologie di prova per affidabilità" n. 23/bis in Nardò (Lecce)</t>
  </si>
  <si>
    <t>42/CI</t>
  </si>
  <si>
    <t>ELASIS - "Sistemi telematici" n. 24 in Rieti</t>
  </si>
  <si>
    <t>ELASIS - "CIM" n. 25 in Foggia</t>
  </si>
  <si>
    <t>29/CI</t>
  </si>
  <si>
    <t>ELASIS - "Sistema iniezione Unijet" n. 26 in Modugno (BA)</t>
  </si>
  <si>
    <t>31/CI</t>
  </si>
  <si>
    <t>ELASIS - "Sistemi Radio" n. 27 in Chieti</t>
  </si>
  <si>
    <t>47/CI</t>
  </si>
  <si>
    <t>ELASIS - "Sistemi Esperti " n. 28 in Pomigliano d'Arco (NA)</t>
  </si>
  <si>
    <t>ELASIS - "Innovazione MMT" n. 29 in Lecce</t>
  </si>
  <si>
    <t>ELASIS - "Componenti aerospaziali" n. 30 in Brindisi</t>
  </si>
  <si>
    <t>ELASIS - "Ricerca e sviluppo di un nuovo tipo di veicolo commerciale"  n. 32 in Pomigliano d'Arco (NA)</t>
  </si>
  <si>
    <t>02/CI</t>
  </si>
  <si>
    <t>FIAT AUTO S.p.A. - Cassino, Termoli e Sulmona</t>
  </si>
  <si>
    <t>Costi Stab. Cassino</t>
  </si>
  <si>
    <t>Costi Stab. Termoli</t>
  </si>
  <si>
    <t>Costi Stab. Sulmona</t>
  </si>
  <si>
    <t>PROGETTI DI FORMAZIONE</t>
  </si>
  <si>
    <t xml:space="preserve">INVESTIMENTI TECNOLOGICI </t>
  </si>
  <si>
    <t>PRIMO CONTRATTO DI PROGRAMMA MISM/FIAT IN DATA 13/4/88 - SITUAZIONE CONCLUSIVA</t>
  </si>
  <si>
    <t>SCHEDA</t>
  </si>
  <si>
    <t>I</t>
  </si>
  <si>
    <t>II</t>
  </si>
  <si>
    <t>III</t>
  </si>
  <si>
    <t>da considerare unitamente ad iniziativa n. 68737/CI</t>
  </si>
  <si>
    <t>III/A</t>
  </si>
  <si>
    <t>V</t>
  </si>
  <si>
    <t>VII</t>
  </si>
  <si>
    <t>VIII</t>
  </si>
  <si>
    <t>IX</t>
  </si>
  <si>
    <t>X</t>
  </si>
  <si>
    <t>Costo del personale</t>
  </si>
  <si>
    <t>Viaggi e missioni</t>
  </si>
  <si>
    <t>Beni non durevoli</t>
  </si>
  <si>
    <t>Ammortamenti</t>
  </si>
  <si>
    <t>Altri materiali</t>
  </si>
  <si>
    <t>Altre prestazioni di terzi</t>
  </si>
  <si>
    <t>Brevetti o licenze</t>
  </si>
  <si>
    <t>Altri costi</t>
  </si>
  <si>
    <t>Spese generali</t>
  </si>
  <si>
    <t>23 bis</t>
  </si>
  <si>
    <t>1-2-3</t>
  </si>
  <si>
    <t>da considerare unitamente ad iniziativa n.67194/CI</t>
  </si>
  <si>
    <t>MAGNETI MARELLI  CAIVANO</t>
  </si>
  <si>
    <t xml:space="preserve">unitamente ad </t>
  </si>
  <si>
    <t xml:space="preserve">da considerare </t>
  </si>
  <si>
    <t>iniziat. n. 61103</t>
  </si>
  <si>
    <t>iniziat. n. 66143</t>
  </si>
  <si>
    <t>iniziat. n. 64078</t>
  </si>
  <si>
    <t xml:space="preserve">CENTRI E PROGETTI DI RICERCA </t>
  </si>
  <si>
    <t>CONTRATTO DI PROGRAMMA MISM/FIAT IN DATA 13/04/1988 - SITUAZIONE CONCLUSIVA</t>
  </si>
  <si>
    <t xml:space="preserve">PROGETTI DI FORMAZIONE </t>
  </si>
  <si>
    <t>RIEPILOGO PER CATEGORIA DI SPESA</t>
  </si>
  <si>
    <t>AL 31/12/1997</t>
  </si>
  <si>
    <t xml:space="preserve">FIAT HITACHI EXCAVATORS S.p.A. - Lecce  </t>
  </si>
  <si>
    <t>(Lire/mil.ni)</t>
  </si>
  <si>
    <t xml:space="preserve"> L'ERARIO</t>
  </si>
  <si>
    <t>ONERI PER</t>
  </si>
  <si>
    <t>PROGE.TO</t>
  </si>
  <si>
    <t>IVECO FIAT S.p.A. - Valle Ufita (AV)</t>
  </si>
  <si>
    <t>FIAT AUTO S.p.A. - Piedimonte S.Germano</t>
  </si>
  <si>
    <t>(Ristrutt.ne Tipo 2 Tipo 3)</t>
  </si>
  <si>
    <t>Macch., impianti e attrezzature</t>
  </si>
  <si>
    <t>(ex Comind) Napoli</t>
  </si>
  <si>
    <t>FIAT AUTO S.p.A. -</t>
  </si>
  <si>
    <t>M. MARELLI - CLIMAT.NE</t>
  </si>
  <si>
    <t>Imp.ti tecnolo.e specializzati</t>
  </si>
  <si>
    <t>Progett.ne e direzione lavori</t>
  </si>
  <si>
    <t>Imp.ti tecnol. e specializzati</t>
  </si>
  <si>
    <t>Appar., strume.ni e attrez.</t>
  </si>
  <si>
    <t>Prog.ne, direz. lav. e collaudi</t>
  </si>
  <si>
    <t>Sistem.terr. ed indag. geogn.</t>
  </si>
  <si>
    <t>Appar., strument.ni e attrez.</t>
  </si>
  <si>
    <t>Progetta.ne e direzione lav.</t>
  </si>
  <si>
    <t>Progett.ne e direz.ne lavori</t>
  </si>
  <si>
    <t>Proget.ne e direzione lavori</t>
  </si>
  <si>
    <t>Appar., strum.ni e attrez.</t>
  </si>
  <si>
    <t>Attre. e strumen.di ricerca</t>
  </si>
  <si>
    <t>Consul. e comm. rice. a terzi</t>
  </si>
  <si>
    <t>Attrezza. e strum.di ricerca</t>
  </si>
  <si>
    <t>Forma. ed addestr. personale</t>
  </si>
  <si>
    <t>INVEST.TI TECNOLOGICI</t>
  </si>
  <si>
    <t>1a</t>
  </si>
  <si>
    <t>1b</t>
  </si>
  <si>
    <t>8a</t>
  </si>
  <si>
    <t>8b</t>
  </si>
  <si>
    <t>unitamente</t>
  </si>
  <si>
    <t xml:space="preserve"> ad iniziativa</t>
  </si>
  <si>
    <t>oneri da considerare unitamente ad iniziativa n. 6D425/CI del II Piano Progett.le Fiat e n. 66686 (mil.ni 168,6) per l'incarico affidato ad unica commissione</t>
  </si>
  <si>
    <t>ELASIS - "Software Telecomunicazioni" n. 20 in Modugno (Bari)</t>
  </si>
  <si>
    <t xml:space="preserve">da considerare unitamente ad iniziat. n. 6A138 e 67222 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</si>
</sst>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0.000000"/>
    <numFmt numFmtId="166" formatCode="0.000%"/>
    <numFmt numFmtId="167" formatCode=";;;"/>
    <numFmt numFmtId="168" formatCode="0.0000%"/>
    <numFmt numFmtId="169" formatCode="0.00000%"/>
    <numFmt numFmtId="170" formatCode="#,##0;\(#,##0\)"/>
    <numFmt numFmtId="171" formatCode="#,##0_);\(#,##0\)"/>
    <numFmt numFmtId="172" formatCode="0.000"/>
    <numFmt numFmtId="173" formatCode="0.0000"/>
    <numFmt numFmtId="174" formatCode="d/m/yy"/>
    <numFmt numFmtId="175" formatCode="#,##0.0;\(#,##0.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4" fillId="0" borderId="0" xfId="0" applyNumberFormat="1" applyFont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70" fontId="6" fillId="0" borderId="2" xfId="0" applyNumberFormat="1" applyFont="1" applyBorder="1" applyAlignment="1">
      <alignment horizontal="center"/>
    </xf>
    <xf numFmtId="170" fontId="6" fillId="0" borderId="3" xfId="0" applyNumberFormat="1" applyFont="1" applyBorder="1" applyAlignment="1">
      <alignment horizontal="centerContinuous"/>
    </xf>
    <xf numFmtId="170" fontId="6" fillId="0" borderId="4" xfId="0" applyNumberFormat="1" applyFont="1" applyBorder="1" applyAlignment="1">
      <alignment horizontal="centerContinuous"/>
    </xf>
    <xf numFmtId="170" fontId="7" fillId="0" borderId="0" xfId="0" applyNumberFormat="1" applyFont="1" applyAlignment="1">
      <alignment/>
    </xf>
    <xf numFmtId="170" fontId="6" fillId="0" borderId="5" xfId="0" applyNumberFormat="1" applyFont="1" applyBorder="1" applyAlignment="1">
      <alignment horizontal="center"/>
    </xf>
    <xf numFmtId="170" fontId="6" fillId="0" borderId="6" xfId="0" applyNumberFormat="1" applyFont="1" applyBorder="1" applyAlignment="1">
      <alignment/>
    </xf>
    <xf numFmtId="170" fontId="6" fillId="0" borderId="6" xfId="0" applyNumberFormat="1" applyFont="1" applyBorder="1" applyAlignment="1">
      <alignment horizontal="center"/>
    </xf>
    <xf numFmtId="170" fontId="6" fillId="0" borderId="7" xfId="0" applyNumberFormat="1" applyFont="1" applyBorder="1" applyAlignment="1">
      <alignment horizontal="center"/>
    </xf>
    <xf numFmtId="170" fontId="6" fillId="0" borderId="8" xfId="0" applyNumberFormat="1" applyFont="1" applyBorder="1" applyAlignment="1">
      <alignment horizontal="center"/>
    </xf>
    <xf numFmtId="170" fontId="7" fillId="0" borderId="5" xfId="0" applyNumberFormat="1" applyFont="1" applyBorder="1" applyAlignment="1">
      <alignment horizontal="center"/>
    </xf>
    <xf numFmtId="170" fontId="7" fillId="0" borderId="6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center"/>
    </xf>
    <xf numFmtId="170" fontId="7" fillId="0" borderId="6" xfId="0" applyNumberFormat="1" applyFont="1" applyBorder="1" applyAlignment="1">
      <alignment horizontal="right"/>
    </xf>
    <xf numFmtId="170" fontId="6" fillId="0" borderId="9" xfId="0" applyNumberFormat="1" applyFont="1" applyBorder="1" applyAlignment="1">
      <alignment horizontal="center"/>
    </xf>
    <xf numFmtId="170" fontId="6" fillId="0" borderId="6" xfId="0" applyNumberFormat="1" applyFont="1" applyBorder="1" applyAlignment="1">
      <alignment/>
    </xf>
    <xf numFmtId="170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/>
    </xf>
    <xf numFmtId="170" fontId="9" fillId="0" borderId="0" xfId="0" applyNumberFormat="1" applyFont="1" applyAlignment="1">
      <alignment horizontal="center"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/>
    </xf>
    <xf numFmtId="170" fontId="6" fillId="0" borderId="8" xfId="0" applyNumberFormat="1" applyFont="1" applyBorder="1" applyAlignment="1">
      <alignment horizontal="right"/>
    </xf>
    <xf numFmtId="170" fontId="6" fillId="0" borderId="8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170" fontId="6" fillId="0" borderId="1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174" fontId="6" fillId="0" borderId="9" xfId="0" applyNumberFormat="1" applyFont="1" applyBorder="1" applyAlignment="1">
      <alignment horizontal="center"/>
    </xf>
    <xf numFmtId="174" fontId="6" fillId="0" borderId="8" xfId="0" applyNumberFormat="1" applyFont="1" applyBorder="1" applyAlignment="1">
      <alignment horizontal="center"/>
    </xf>
    <xf numFmtId="170" fontId="6" fillId="0" borderId="2" xfId="0" applyNumberFormat="1" applyFont="1" applyBorder="1" applyAlignment="1">
      <alignment horizontal="centerContinuous"/>
    </xf>
    <xf numFmtId="170" fontId="6" fillId="0" borderId="4" xfId="0" applyNumberFormat="1" applyFont="1" applyBorder="1" applyAlignment="1">
      <alignment horizontal="center"/>
    </xf>
    <xf numFmtId="170" fontId="7" fillId="0" borderId="8" xfId="0" applyNumberFormat="1" applyFont="1" applyBorder="1" applyAlignment="1">
      <alignment horizontal="right"/>
    </xf>
    <xf numFmtId="170" fontId="6" fillId="0" borderId="9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174" fontId="6" fillId="0" borderId="4" xfId="0" applyNumberFormat="1" applyFont="1" applyBorder="1" applyAlignment="1">
      <alignment horizontal="centerContinuous"/>
    </xf>
    <xf numFmtId="174" fontId="6" fillId="0" borderId="8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0" fontId="6" fillId="0" borderId="8" xfId="0" applyNumberFormat="1" applyFont="1" applyBorder="1" applyAlignment="1">
      <alignment/>
    </xf>
    <xf numFmtId="174" fontId="6" fillId="0" borderId="8" xfId="0" applyNumberFormat="1" applyFont="1" applyBorder="1" applyAlignment="1">
      <alignment/>
    </xf>
    <xf numFmtId="170" fontId="6" fillId="0" borderId="6" xfId="0" applyNumberFormat="1" applyFont="1" applyBorder="1" applyAlignment="1">
      <alignment horizontal="left"/>
    </xf>
    <xf numFmtId="170" fontId="6" fillId="0" borderId="8" xfId="0" applyNumberFormat="1" applyFont="1" applyBorder="1" applyAlignment="1">
      <alignment horizontal="right"/>
    </xf>
    <xf numFmtId="170" fontId="6" fillId="0" borderId="10" xfId="0" applyNumberFormat="1" applyFont="1" applyBorder="1" applyAlignment="1">
      <alignment/>
    </xf>
    <xf numFmtId="174" fontId="6" fillId="0" borderId="6" xfId="0" applyNumberFormat="1" applyFont="1" applyBorder="1" applyAlignment="1">
      <alignment/>
    </xf>
    <xf numFmtId="170" fontId="7" fillId="0" borderId="6" xfId="0" applyNumberFormat="1" applyFont="1" applyBorder="1" applyAlignment="1">
      <alignment/>
    </xf>
    <xf numFmtId="174" fontId="7" fillId="0" borderId="6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2" xfId="0" applyNumberFormat="1" applyFont="1" applyBorder="1" applyAlignment="1">
      <alignment/>
    </xf>
    <xf numFmtId="170" fontId="5" fillId="0" borderId="13" xfId="0" applyNumberFormat="1" applyFont="1" applyBorder="1" applyAlignment="1">
      <alignment horizontal="left"/>
    </xf>
    <xf numFmtId="170" fontId="6" fillId="0" borderId="6" xfId="0" applyNumberFormat="1" applyFont="1" applyBorder="1" applyAlignment="1">
      <alignment horizontal="right"/>
    </xf>
    <xf numFmtId="170" fontId="7" fillId="0" borderId="8" xfId="0" applyNumberFormat="1" applyFont="1" applyBorder="1" applyAlignment="1">
      <alignment horizontal="center"/>
    </xf>
    <xf numFmtId="170" fontId="6" fillId="0" borderId="9" xfId="0" applyNumberFormat="1" applyFont="1" applyBorder="1" applyAlignment="1">
      <alignment/>
    </xf>
    <xf numFmtId="170" fontId="4" fillId="0" borderId="6" xfId="0" applyNumberFormat="1" applyFont="1" applyBorder="1" applyAlignment="1">
      <alignment/>
    </xf>
    <xf numFmtId="170" fontId="6" fillId="0" borderId="9" xfId="0" applyNumberFormat="1" applyFont="1" applyBorder="1" applyAlignment="1">
      <alignment horizontal="center"/>
    </xf>
    <xf numFmtId="174" fontId="6" fillId="0" borderId="9" xfId="0" applyNumberFormat="1" applyFont="1" applyBorder="1" applyAlignment="1">
      <alignment/>
    </xf>
    <xf numFmtId="170" fontId="7" fillId="0" borderId="6" xfId="0" applyNumberFormat="1" applyFont="1" applyBorder="1" applyAlignment="1">
      <alignment horizontal="right"/>
    </xf>
    <xf numFmtId="170" fontId="6" fillId="0" borderId="6" xfId="0" applyNumberFormat="1" applyFont="1" applyBorder="1" applyAlignment="1">
      <alignment vertical="top" wrapText="1"/>
    </xf>
    <xf numFmtId="170" fontId="6" fillId="0" borderId="8" xfId="0" applyNumberFormat="1" applyFont="1" applyBorder="1" applyAlignment="1">
      <alignment horizontal="center"/>
    </xf>
    <xf numFmtId="170" fontId="7" fillId="0" borderId="6" xfId="0" applyNumberFormat="1" applyFont="1" applyBorder="1" applyAlignment="1">
      <alignment horizontal="left"/>
    </xf>
    <xf numFmtId="170" fontId="7" fillId="0" borderId="8" xfId="0" applyNumberFormat="1" applyFont="1" applyBorder="1" applyAlignment="1">
      <alignment horizontal="left"/>
    </xf>
    <xf numFmtId="174" fontId="6" fillId="0" borderId="8" xfId="0" applyNumberFormat="1" applyFont="1" applyBorder="1" applyAlignment="1">
      <alignment horizontal="right"/>
    </xf>
    <xf numFmtId="170" fontId="6" fillId="0" borderId="6" xfId="0" applyNumberFormat="1" applyFont="1" applyBorder="1" applyAlignment="1">
      <alignment/>
    </xf>
    <xf numFmtId="170" fontId="7" fillId="0" borderId="8" xfId="0" applyNumberFormat="1" applyFont="1" applyBorder="1" applyAlignment="1">
      <alignment/>
    </xf>
    <xf numFmtId="170" fontId="7" fillId="0" borderId="6" xfId="0" applyNumberFormat="1" applyFont="1" applyBorder="1" applyAlignment="1">
      <alignment/>
    </xf>
    <xf numFmtId="170" fontId="7" fillId="0" borderId="6" xfId="0" applyNumberFormat="1" applyFont="1" applyBorder="1" applyAlignment="1" quotePrefix="1">
      <alignment horizontal="right"/>
    </xf>
    <xf numFmtId="170" fontId="5" fillId="0" borderId="8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7" fillId="0" borderId="14" xfId="0" applyNumberFormat="1" applyFont="1" applyBorder="1" applyAlignment="1">
      <alignment/>
    </xf>
    <xf numFmtId="170" fontId="7" fillId="0" borderId="8" xfId="0" applyNumberFormat="1" applyFont="1" applyBorder="1" applyAlignment="1">
      <alignment/>
    </xf>
    <xf numFmtId="170" fontId="7" fillId="0" borderId="7" xfId="0" applyNumberFormat="1" applyFont="1" applyBorder="1" applyAlignment="1">
      <alignment/>
    </xf>
    <xf numFmtId="170" fontId="7" fillId="0" borderId="9" xfId="0" applyNumberFormat="1" applyFont="1" applyBorder="1" applyAlignment="1">
      <alignment/>
    </xf>
    <xf numFmtId="170" fontId="7" fillId="0" borderId="9" xfId="0" applyNumberFormat="1" applyFont="1" applyBorder="1" applyAlignment="1" quotePrefix="1">
      <alignment horizontal="right"/>
    </xf>
    <xf numFmtId="170" fontId="6" fillId="0" borderId="2" xfId="0" applyNumberFormat="1" applyFont="1" applyBorder="1" applyAlignment="1">
      <alignment/>
    </xf>
    <xf numFmtId="170" fontId="6" fillId="0" borderId="5" xfId="0" applyNumberFormat="1" applyFont="1" applyBorder="1" applyAlignment="1" quotePrefix="1">
      <alignment horizontal="left" vertical="top" wrapText="1"/>
    </xf>
    <xf numFmtId="170" fontId="6" fillId="0" borderId="6" xfId="0" applyNumberFormat="1" applyFont="1" applyBorder="1" applyAlignment="1">
      <alignment horizontal="left" vertical="top" wrapText="1"/>
    </xf>
    <xf numFmtId="170" fontId="6" fillId="0" borderId="8" xfId="0" applyNumberFormat="1" applyFont="1" applyBorder="1" applyAlignment="1" quotePrefix="1">
      <alignment horizontal="center"/>
    </xf>
    <xf numFmtId="170" fontId="6" fillId="0" borderId="0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 horizontal="center"/>
    </xf>
    <xf numFmtId="170" fontId="6" fillId="0" borderId="0" xfId="0" applyNumberFormat="1" applyFont="1" applyBorder="1" applyAlignment="1">
      <alignment/>
    </xf>
    <xf numFmtId="170" fontId="6" fillId="0" borderId="9" xfId="0" applyNumberFormat="1" applyFont="1" applyBorder="1" applyAlignment="1" quotePrefix="1">
      <alignment horizontal="right"/>
    </xf>
    <xf numFmtId="170" fontId="6" fillId="0" borderId="9" xfId="0" applyNumberFormat="1" applyFont="1" applyBorder="1" applyAlignment="1">
      <alignment horizontal="right"/>
    </xf>
    <xf numFmtId="170" fontId="7" fillId="0" borderId="9" xfId="0" applyNumberFormat="1" applyFont="1" applyBorder="1" applyAlignment="1">
      <alignment horizontal="right"/>
    </xf>
    <xf numFmtId="170" fontId="6" fillId="0" borderId="0" xfId="0" applyNumberFormat="1" applyFont="1" applyAlignment="1">
      <alignment horizontal="center"/>
    </xf>
    <xf numFmtId="170" fontId="6" fillId="0" borderId="2" xfId="0" applyNumberFormat="1" applyFont="1" applyBorder="1" applyAlignment="1">
      <alignment horizontal="center"/>
    </xf>
    <xf numFmtId="170" fontId="6" fillId="0" borderId="6" xfId="0" applyNumberFormat="1" applyFont="1" applyBorder="1" applyAlignment="1">
      <alignment horizontal="center"/>
    </xf>
    <xf numFmtId="174" fontId="7" fillId="0" borderId="8" xfId="0" applyNumberFormat="1" applyFont="1" applyBorder="1" applyAlignment="1">
      <alignment/>
    </xf>
    <xf numFmtId="170" fontId="7" fillId="0" borderId="2" xfId="0" applyNumberFormat="1" applyFont="1" applyBorder="1" applyAlignment="1" quotePrefix="1">
      <alignment horizontal="center"/>
    </xf>
    <xf numFmtId="170" fontId="6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/>
    </xf>
    <xf numFmtId="170" fontId="6" fillId="0" borderId="6" xfId="0" applyNumberFormat="1" applyFont="1" applyBorder="1" applyAlignment="1">
      <alignment vertical="center" wrapText="1"/>
    </xf>
    <xf numFmtId="170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0" fontId="6" fillId="0" borderId="11" xfId="0" applyNumberFormat="1" applyFont="1" applyBorder="1" applyAlignment="1">
      <alignment horizontal="center"/>
    </xf>
    <xf numFmtId="170" fontId="6" fillId="0" borderId="11" xfId="0" applyNumberFormat="1" applyFont="1" applyBorder="1" applyAlignment="1">
      <alignment horizontal="right"/>
    </xf>
    <xf numFmtId="170" fontId="6" fillId="0" borderId="11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6" xfId="0" applyNumberFormat="1" applyFont="1" applyBorder="1" applyAlignment="1">
      <alignment horizontal="center" vertical="top" wrapText="1"/>
    </xf>
    <xf numFmtId="170" fontId="7" fillId="0" borderId="6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/>
    </xf>
    <xf numFmtId="170" fontId="6" fillId="0" borderId="6" xfId="0" applyNumberFormat="1" applyFont="1" applyBorder="1" applyAlignment="1">
      <alignment horizontal="left" wrapText="1"/>
    </xf>
    <xf numFmtId="170" fontId="6" fillId="0" borderId="5" xfId="0" applyNumberFormat="1" applyFont="1" applyBorder="1" applyAlignment="1" quotePrefix="1">
      <alignment horizontal="left" wrapText="1"/>
    </xf>
    <xf numFmtId="170" fontId="6" fillId="0" borderId="6" xfId="0" applyNumberFormat="1" applyFont="1" applyBorder="1" applyAlignment="1">
      <alignment wrapText="1"/>
    </xf>
    <xf numFmtId="170" fontId="6" fillId="0" borderId="1" xfId="0" applyNumberFormat="1" applyFont="1" applyBorder="1" applyAlignment="1">
      <alignment horizontal="center"/>
    </xf>
    <xf numFmtId="170" fontId="6" fillId="0" borderId="3" xfId="0" applyNumberFormat="1" applyFont="1" applyBorder="1" applyAlignment="1">
      <alignment horizontal="centerContinuous"/>
    </xf>
    <xf numFmtId="170" fontId="6" fillId="0" borderId="2" xfId="0" applyNumberFormat="1" applyFont="1" applyBorder="1" applyAlignment="1">
      <alignment horizontal="centerContinuous"/>
    </xf>
    <xf numFmtId="170" fontId="6" fillId="0" borderId="4" xfId="0" applyNumberFormat="1" applyFont="1" applyBorder="1" applyAlignment="1">
      <alignment horizontal="centerContinuous"/>
    </xf>
    <xf numFmtId="174" fontId="6" fillId="0" borderId="4" xfId="0" applyNumberFormat="1" applyFont="1" applyBorder="1" applyAlignment="1">
      <alignment horizontal="centerContinuous"/>
    </xf>
    <xf numFmtId="170" fontId="6" fillId="0" borderId="6" xfId="0" applyNumberFormat="1" applyFont="1" applyBorder="1" applyAlignment="1">
      <alignment horizontal="centerContinuous"/>
    </xf>
    <xf numFmtId="170" fontId="7" fillId="0" borderId="0" xfId="0" applyNumberFormat="1" applyFont="1" applyAlignment="1">
      <alignment/>
    </xf>
    <xf numFmtId="170" fontId="6" fillId="0" borderId="5" xfId="0" applyNumberFormat="1" applyFont="1" applyBorder="1" applyAlignment="1">
      <alignment horizontal="center"/>
    </xf>
    <xf numFmtId="174" fontId="6" fillId="0" borderId="9" xfId="0" applyNumberFormat="1" applyFont="1" applyBorder="1" applyAlignment="1">
      <alignment horizontal="center"/>
    </xf>
    <xf numFmtId="170" fontId="6" fillId="0" borderId="9" xfId="0" applyNumberFormat="1" applyFont="1" applyBorder="1" applyAlignment="1">
      <alignment/>
    </xf>
    <xf numFmtId="170" fontId="7" fillId="0" borderId="5" xfId="0" applyNumberFormat="1" applyFont="1" applyBorder="1" applyAlignment="1">
      <alignment/>
    </xf>
    <xf numFmtId="170" fontId="6" fillId="0" borderId="7" xfId="0" applyNumberFormat="1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170" fontId="7" fillId="0" borderId="14" xfId="0" applyNumberFormat="1" applyFont="1" applyBorder="1" applyAlignment="1">
      <alignment/>
    </xf>
    <xf numFmtId="174" fontId="6" fillId="0" borderId="8" xfId="0" applyNumberFormat="1" applyFont="1" applyBorder="1" applyAlignment="1">
      <alignment horizontal="center"/>
    </xf>
    <xf numFmtId="170" fontId="7" fillId="0" borderId="5" xfId="0" applyNumberFormat="1" applyFont="1" applyBorder="1" applyAlignment="1">
      <alignment horizontal="center"/>
    </xf>
    <xf numFmtId="170" fontId="6" fillId="0" borderId="7" xfId="0" applyNumberFormat="1" applyFont="1" applyBorder="1" applyAlignment="1">
      <alignment horizontal="right"/>
    </xf>
    <xf numFmtId="170" fontId="7" fillId="0" borderId="4" xfId="0" applyNumberFormat="1" applyFont="1" applyBorder="1" applyAlignment="1">
      <alignment/>
    </xf>
    <xf numFmtId="170" fontId="7" fillId="0" borderId="2" xfId="0" applyNumberFormat="1" applyFont="1" applyBorder="1" applyAlignment="1">
      <alignment/>
    </xf>
    <xf numFmtId="174" fontId="7" fillId="0" borderId="9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170" fontId="6" fillId="0" borderId="5" xfId="0" applyNumberFormat="1" applyFont="1" applyBorder="1" applyAlignment="1">
      <alignment horizontal="right"/>
    </xf>
    <xf numFmtId="174" fontId="6" fillId="0" borderId="6" xfId="0" applyNumberFormat="1" applyFont="1" applyBorder="1" applyAlignment="1">
      <alignment horizontal="right"/>
    </xf>
    <xf numFmtId="170" fontId="7" fillId="0" borderId="2" xfId="0" applyNumberFormat="1" applyFont="1" applyBorder="1" applyAlignment="1">
      <alignment horizontal="center"/>
    </xf>
    <xf numFmtId="170" fontId="7" fillId="0" borderId="6" xfId="0" applyNumberFormat="1" applyFont="1" applyBorder="1" applyAlignment="1" quotePrefix="1">
      <alignment horizontal="center"/>
    </xf>
    <xf numFmtId="170" fontId="7" fillId="0" borderId="9" xfId="0" applyNumberFormat="1" applyFont="1" applyBorder="1" applyAlignment="1" quotePrefix="1">
      <alignment/>
    </xf>
    <xf numFmtId="170" fontId="7" fillId="0" borderId="3" xfId="0" applyNumberFormat="1" applyFont="1" applyBorder="1" applyAlignment="1">
      <alignment/>
    </xf>
    <xf numFmtId="174" fontId="7" fillId="0" borderId="2" xfId="0" applyNumberFormat="1" applyFont="1" applyBorder="1" applyAlignment="1">
      <alignment/>
    </xf>
    <xf numFmtId="170" fontId="6" fillId="0" borderId="0" xfId="0" applyNumberFormat="1" applyFont="1" applyAlignment="1">
      <alignment horizontal="right"/>
    </xf>
    <xf numFmtId="170" fontId="7" fillId="0" borderId="0" xfId="0" applyNumberFormat="1" applyFont="1" applyAlignment="1">
      <alignment wrapText="1"/>
    </xf>
    <xf numFmtId="170" fontId="7" fillId="0" borderId="6" xfId="0" applyNumberFormat="1" applyFont="1" applyBorder="1" applyAlignment="1">
      <alignment wrapText="1"/>
    </xf>
    <xf numFmtId="170" fontId="6" fillId="0" borderId="11" xfId="0" applyNumberFormat="1" applyFont="1" applyBorder="1" applyAlignment="1">
      <alignment horizontal="left"/>
    </xf>
    <xf numFmtId="170" fontId="6" fillId="0" borderId="13" xfId="0" applyNumberFormat="1" applyFont="1" applyBorder="1" applyAlignment="1">
      <alignment horizontal="left"/>
    </xf>
    <xf numFmtId="170" fontId="6" fillId="0" borderId="15" xfId="0" applyNumberFormat="1" applyFont="1" applyBorder="1" applyAlignment="1">
      <alignment horizontal="left"/>
    </xf>
    <xf numFmtId="174" fontId="6" fillId="0" borderId="15" xfId="0" applyNumberFormat="1" applyFont="1" applyBorder="1" applyAlignment="1">
      <alignment/>
    </xf>
    <xf numFmtId="170" fontId="6" fillId="0" borderId="9" xfId="0" applyNumberFormat="1" applyFont="1" applyBorder="1" applyAlignment="1">
      <alignment wrapText="1"/>
    </xf>
    <xf numFmtId="170" fontId="6" fillId="0" borderId="2" xfId="0" applyNumberFormat="1" applyFont="1" applyBorder="1" applyAlignment="1">
      <alignment wrapText="1"/>
    </xf>
    <xf numFmtId="170" fontId="6" fillId="0" borderId="4" xfId="0" applyNumberFormat="1" applyFont="1" applyBorder="1" applyAlignment="1">
      <alignment horizontal="center"/>
    </xf>
    <xf numFmtId="170" fontId="7" fillId="0" borderId="8" xfId="0" applyNumberFormat="1" applyFont="1" applyBorder="1" applyAlignment="1" quotePrefix="1">
      <alignment horizontal="center"/>
    </xf>
    <xf numFmtId="170" fontId="10" fillId="0" borderId="6" xfId="0" applyNumberFormat="1" applyFont="1" applyBorder="1" applyAlignment="1">
      <alignment horizontal="right"/>
    </xf>
    <xf numFmtId="170" fontId="7" fillId="0" borderId="6" xfId="0" applyNumberFormat="1" applyFont="1" applyBorder="1" applyAlignment="1">
      <alignment horizontal="center" wrapText="1"/>
    </xf>
    <xf numFmtId="170" fontId="10" fillId="0" borderId="6" xfId="0" applyNumberFormat="1" applyFont="1" applyBorder="1" applyAlignment="1">
      <alignment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8" xfId="0" applyNumberFormat="1" applyFont="1" applyBorder="1" applyAlignment="1">
      <alignment horizontal="center" vertical="top" wrapText="1"/>
    </xf>
    <xf numFmtId="170" fontId="7" fillId="0" borderId="6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144</xdr:row>
      <xdr:rowOff>47625</xdr:rowOff>
    </xdr:from>
    <xdr:to>
      <xdr:col>10</xdr:col>
      <xdr:colOff>142875</xdr:colOff>
      <xdr:row>164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38825" y="20259675"/>
          <a:ext cx="171450" cy="3076575"/>
        </a:xfrm>
        <a:prstGeom prst="rightBrace">
          <a:avLst>
            <a:gd name="adj" fmla="val 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647700</xdr:colOff>
      <xdr:row>174</xdr:row>
      <xdr:rowOff>76200</xdr:rowOff>
    </xdr:from>
    <xdr:to>
      <xdr:col>10</xdr:col>
      <xdr:colOff>247650</xdr:colOff>
      <xdr:row>209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819775" y="24974550"/>
          <a:ext cx="295275" cy="5895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123825</xdr:colOff>
      <xdr:row>209</xdr:row>
      <xdr:rowOff>76200</xdr:rowOff>
    </xdr:from>
    <xdr:to>
      <xdr:col>10</xdr:col>
      <xdr:colOff>190500</xdr:colOff>
      <xdr:row>223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5991225" y="30946725"/>
          <a:ext cx="66675" cy="2181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47625</xdr:colOff>
      <xdr:row>223</xdr:row>
      <xdr:rowOff>238125</xdr:rowOff>
    </xdr:from>
    <xdr:to>
      <xdr:col>10</xdr:col>
      <xdr:colOff>180975</xdr:colOff>
      <xdr:row>237</xdr:row>
      <xdr:rowOff>47625</xdr:rowOff>
    </xdr:to>
    <xdr:sp>
      <xdr:nvSpPr>
        <xdr:cNvPr id="4" name="AutoShape 5"/>
        <xdr:cNvSpPr>
          <a:spLocks/>
        </xdr:cNvSpPr>
      </xdr:nvSpPr>
      <xdr:spPr>
        <a:xfrm>
          <a:off x="5915025" y="33356550"/>
          <a:ext cx="133350" cy="2057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685800</xdr:colOff>
      <xdr:row>6</xdr:row>
      <xdr:rowOff>0</xdr:rowOff>
    </xdr:from>
    <xdr:to>
      <xdr:col>10</xdr:col>
      <xdr:colOff>104775</xdr:colOff>
      <xdr:row>20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5857875" y="866775"/>
          <a:ext cx="114300" cy="2600325"/>
        </a:xfrm>
        <a:prstGeom prst="rightBrace">
          <a:avLst>
            <a:gd name="adj" fmla="val 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28575</xdr:colOff>
      <xdr:row>72</xdr:row>
      <xdr:rowOff>38100</xdr:rowOff>
    </xdr:from>
    <xdr:to>
      <xdr:col>10</xdr:col>
      <xdr:colOff>95250</xdr:colOff>
      <xdr:row>84</xdr:row>
      <xdr:rowOff>133350</xdr:rowOff>
    </xdr:to>
    <xdr:sp>
      <xdr:nvSpPr>
        <xdr:cNvPr id="6" name="AutoShape 7"/>
        <xdr:cNvSpPr>
          <a:spLocks/>
        </xdr:cNvSpPr>
      </xdr:nvSpPr>
      <xdr:spPr>
        <a:xfrm>
          <a:off x="5895975" y="8610600"/>
          <a:ext cx="66675" cy="2238375"/>
        </a:xfrm>
        <a:prstGeom prst="rightBrace">
          <a:avLst>
            <a:gd name="adj" fmla="val 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704850</xdr:colOff>
      <xdr:row>21</xdr:row>
      <xdr:rowOff>85725</xdr:rowOff>
    </xdr:from>
    <xdr:to>
      <xdr:col>8</xdr:col>
      <xdr:colOff>180975</xdr:colOff>
      <xdr:row>35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810250" y="3562350"/>
          <a:ext cx="190500" cy="2876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showGridLines="0" tabSelected="1" workbookViewId="0" topLeftCell="A1">
      <selection activeCell="A8" sqref="A8"/>
    </sheetView>
  </sheetViews>
  <sheetFormatPr defaultColWidth="9.140625" defaultRowHeight="12.75" outlineLevelRow="1" outlineLevelCol="1"/>
  <cols>
    <col min="1" max="1" width="6.8515625" style="100" customWidth="1"/>
    <col min="2" max="2" width="6.421875" style="100" customWidth="1"/>
    <col min="3" max="3" width="21.8515625" style="101" customWidth="1"/>
    <col min="4" max="4" width="11.421875" style="101" customWidth="1"/>
    <col min="5" max="5" width="9.8515625" style="101" customWidth="1"/>
    <col min="6" max="6" width="10.140625" style="101" customWidth="1"/>
    <col min="7" max="7" width="11.00390625" style="101" customWidth="1"/>
    <col min="8" max="8" width="10.421875" style="101" customWidth="1"/>
    <col min="9" max="9" width="10.421875" style="101" hidden="1" customWidth="1" outlineLevel="1"/>
    <col min="10" max="10" width="10.57421875" style="101" hidden="1" customWidth="1" outlineLevel="1"/>
    <col min="11" max="11" width="9.00390625" style="102" customWidth="1" collapsed="1"/>
    <col min="12" max="12" width="11.00390625" style="101" customWidth="1"/>
    <col min="13" max="16384" width="8.8515625" style="101" customWidth="1"/>
  </cols>
  <sheetData>
    <row r="1" spans="1:11" s="98" customFormat="1" ht="10.5" customHeight="1">
      <c r="A1" s="98" t="s">
        <v>193</v>
      </c>
      <c r="B1" s="90"/>
      <c r="K1" s="99"/>
    </row>
    <row r="2" spans="1:10" ht="12.75" customHeight="1">
      <c r="A2" s="73" t="s">
        <v>192</v>
      </c>
      <c r="I2" s="74"/>
      <c r="J2" s="74"/>
    </row>
    <row r="3" spans="1:12" s="120" customFormat="1" ht="11.25">
      <c r="A3" s="91"/>
      <c r="B3" s="114"/>
      <c r="C3" s="91"/>
      <c r="D3" s="115" t="s">
        <v>3</v>
      </c>
      <c r="E3" s="116" t="s">
        <v>231</v>
      </c>
      <c r="F3" s="117" t="s">
        <v>19</v>
      </c>
      <c r="G3" s="117" t="s">
        <v>21</v>
      </c>
      <c r="H3" s="118" t="s">
        <v>9</v>
      </c>
      <c r="I3" s="119" t="s">
        <v>10</v>
      </c>
      <c r="J3" s="92"/>
      <c r="K3" s="118" t="s">
        <v>14</v>
      </c>
      <c r="L3" s="101"/>
    </row>
    <row r="4" spans="1:12" s="120" customFormat="1" ht="11.25">
      <c r="A4" s="92" t="s">
        <v>0</v>
      </c>
      <c r="B4" s="121" t="s">
        <v>0</v>
      </c>
      <c r="C4" s="68"/>
      <c r="D4" s="121" t="s">
        <v>229</v>
      </c>
      <c r="E4" s="92" t="s">
        <v>230</v>
      </c>
      <c r="F4" s="60" t="s">
        <v>20</v>
      </c>
      <c r="G4" s="60" t="s">
        <v>22</v>
      </c>
      <c r="H4" s="122" t="s">
        <v>227</v>
      </c>
      <c r="I4" s="92" t="s">
        <v>17</v>
      </c>
      <c r="J4" s="92" t="s">
        <v>26</v>
      </c>
      <c r="K4" s="122" t="s">
        <v>232</v>
      </c>
      <c r="L4" s="101"/>
    </row>
    <row r="5" spans="1:12" s="120" customFormat="1" ht="11.25">
      <c r="A5" s="92"/>
      <c r="B5" s="121"/>
      <c r="C5" s="68"/>
      <c r="E5" s="121" t="s">
        <v>229</v>
      </c>
      <c r="F5" s="92" t="s">
        <v>229</v>
      </c>
      <c r="G5" s="92" t="s">
        <v>229</v>
      </c>
      <c r="H5" s="123"/>
      <c r="I5" s="124"/>
      <c r="J5" s="92" t="s">
        <v>27</v>
      </c>
      <c r="K5" s="122"/>
      <c r="L5" s="101"/>
    </row>
    <row r="6" spans="1:12" s="120" customFormat="1" ht="11.25">
      <c r="A6" s="64" t="s">
        <v>194</v>
      </c>
      <c r="B6" s="125" t="s">
        <v>2</v>
      </c>
      <c r="C6" s="64" t="s">
        <v>18</v>
      </c>
      <c r="D6" s="126"/>
      <c r="E6" s="64"/>
      <c r="F6" s="64"/>
      <c r="G6" s="64"/>
      <c r="H6" s="64"/>
      <c r="I6" s="127"/>
      <c r="J6" s="69"/>
      <c r="K6" s="128"/>
      <c r="L6" s="101"/>
    </row>
    <row r="7" spans="1:11" ht="25.5" customHeight="1">
      <c r="A7" s="109" t="s">
        <v>256</v>
      </c>
      <c r="B7" s="129" t="s">
        <v>28</v>
      </c>
      <c r="C7" s="113" t="s">
        <v>234</v>
      </c>
      <c r="D7" s="77"/>
      <c r="E7" s="51"/>
      <c r="F7" s="51"/>
      <c r="G7" s="51"/>
      <c r="H7" s="51"/>
      <c r="I7" s="51"/>
      <c r="J7" s="51"/>
      <c r="K7" s="52"/>
    </row>
    <row r="8" spans="1:11" ht="13.5" customHeight="1">
      <c r="A8" s="109"/>
      <c r="B8" s="129"/>
      <c r="C8" s="21" t="s">
        <v>235</v>
      </c>
      <c r="D8" s="77"/>
      <c r="E8" s="51"/>
      <c r="F8" s="51"/>
      <c r="G8" s="51"/>
      <c r="H8" s="109" t="s">
        <v>219</v>
      </c>
      <c r="I8" s="51"/>
      <c r="J8" s="51"/>
      <c r="K8" s="52"/>
    </row>
    <row r="9" spans="1:11" ht="13.5" customHeight="1">
      <c r="A9" s="109"/>
      <c r="B9" s="129"/>
      <c r="C9" s="62" t="s">
        <v>6</v>
      </c>
      <c r="D9" s="77">
        <v>32514</v>
      </c>
      <c r="E9" s="51"/>
      <c r="F9" s="51"/>
      <c r="G9" s="51"/>
      <c r="H9" s="109" t="s">
        <v>260</v>
      </c>
      <c r="I9" s="51"/>
      <c r="J9" s="51"/>
      <c r="K9" s="52"/>
    </row>
    <row r="10" spans="1:11" ht="11.25">
      <c r="A10" s="109"/>
      <c r="B10" s="129"/>
      <c r="C10" s="62" t="s">
        <v>5</v>
      </c>
      <c r="D10" s="77">
        <v>80871</v>
      </c>
      <c r="E10" s="51"/>
      <c r="F10" s="51"/>
      <c r="G10" s="51"/>
      <c r="H10" s="109" t="s">
        <v>261</v>
      </c>
      <c r="I10" s="51"/>
      <c r="J10" s="51"/>
      <c r="K10" s="52"/>
    </row>
    <row r="11" spans="1:11" ht="11.25">
      <c r="A11" s="109"/>
      <c r="B11" s="129"/>
      <c r="C11" s="62" t="s">
        <v>236</v>
      </c>
      <c r="D11" s="77">
        <v>1272042</v>
      </c>
      <c r="E11" s="51"/>
      <c r="F11" s="51"/>
      <c r="G11" s="51"/>
      <c r="H11" s="109" t="s">
        <v>29</v>
      </c>
      <c r="I11" s="51"/>
      <c r="J11" s="51"/>
      <c r="K11" s="52"/>
    </row>
    <row r="12" spans="1:11" ht="11.25">
      <c r="A12" s="109"/>
      <c r="B12" s="129"/>
      <c r="C12" s="62" t="s">
        <v>7</v>
      </c>
      <c r="D12" s="77">
        <v>47100</v>
      </c>
      <c r="E12" s="51"/>
      <c r="F12" s="51"/>
      <c r="G12" s="51"/>
      <c r="H12" s="51"/>
      <c r="I12" s="51"/>
      <c r="J12" s="51"/>
      <c r="K12" s="52"/>
    </row>
    <row r="13" spans="1:11" s="143" customFormat="1" ht="15" customHeight="1">
      <c r="A13" s="48"/>
      <c r="B13" s="130"/>
      <c r="C13" s="48" t="s">
        <v>8</v>
      </c>
      <c r="D13" s="95">
        <f>SUM(D9:D12)</f>
        <v>1432527</v>
      </c>
      <c r="E13" s="95">
        <f>249377+539750</f>
        <v>789127</v>
      </c>
      <c r="F13" s="95">
        <v>2350</v>
      </c>
      <c r="G13" s="95">
        <v>100</v>
      </c>
      <c r="H13" s="154">
        <v>7033</v>
      </c>
      <c r="I13" s="57" t="s">
        <v>11</v>
      </c>
      <c r="J13" s="48">
        <v>410000</v>
      </c>
      <c r="K13" s="67">
        <v>33908</v>
      </c>
    </row>
    <row r="14" spans="1:11" ht="27" customHeight="1">
      <c r="A14" s="109" t="s">
        <v>257</v>
      </c>
      <c r="B14" s="129" t="s">
        <v>29</v>
      </c>
      <c r="C14" s="113" t="s">
        <v>234</v>
      </c>
      <c r="D14" s="77"/>
      <c r="E14" s="51"/>
      <c r="F14" s="51"/>
      <c r="G14" s="51"/>
      <c r="H14" s="51"/>
      <c r="I14" s="51"/>
      <c r="J14" s="51"/>
      <c r="K14" s="52"/>
    </row>
    <row r="15" spans="1:11" ht="13.5" customHeight="1">
      <c r="A15" s="109"/>
      <c r="B15" s="129"/>
      <c r="C15" s="21" t="s">
        <v>30</v>
      </c>
      <c r="D15" s="77"/>
      <c r="E15" s="51"/>
      <c r="F15" s="51"/>
      <c r="G15" s="51"/>
      <c r="H15" s="51"/>
      <c r="I15" s="51"/>
      <c r="J15" s="51"/>
      <c r="K15" s="52"/>
    </row>
    <row r="16" spans="1:11" ht="12.75" customHeight="1">
      <c r="A16" s="109"/>
      <c r="B16" s="129"/>
      <c r="C16" s="62" t="s">
        <v>6</v>
      </c>
      <c r="D16" s="77">
        <v>265</v>
      </c>
      <c r="E16" s="51"/>
      <c r="F16" s="51"/>
      <c r="G16" s="51"/>
      <c r="H16" s="51"/>
      <c r="I16" s="51"/>
      <c r="J16" s="51"/>
      <c r="K16" s="52"/>
    </row>
    <row r="17" spans="1:11" ht="11.25">
      <c r="A17" s="109"/>
      <c r="B17" s="129"/>
      <c r="C17" s="62" t="s">
        <v>5</v>
      </c>
      <c r="D17" s="77">
        <v>26307</v>
      </c>
      <c r="E17" s="51"/>
      <c r="F17" s="51"/>
      <c r="G17" s="51"/>
      <c r="H17" s="51"/>
      <c r="I17" s="51"/>
      <c r="J17" s="51"/>
      <c r="K17" s="52"/>
    </row>
    <row r="18" spans="1:11" ht="11.25">
      <c r="A18" s="109"/>
      <c r="B18" s="129"/>
      <c r="C18" s="62" t="s">
        <v>236</v>
      </c>
      <c r="D18" s="77">
        <v>150760</v>
      </c>
      <c r="E18" s="51"/>
      <c r="F18" s="51"/>
      <c r="G18" s="51"/>
      <c r="H18" s="51"/>
      <c r="I18" s="51"/>
      <c r="J18" s="51"/>
      <c r="K18" s="52"/>
    </row>
    <row r="19" spans="1:11" ht="11.25">
      <c r="A19" s="109"/>
      <c r="B19" s="129"/>
      <c r="C19" s="62" t="s">
        <v>7</v>
      </c>
      <c r="D19" s="77">
        <v>2449</v>
      </c>
      <c r="E19" s="51"/>
      <c r="F19" s="51"/>
      <c r="G19" s="51"/>
      <c r="H19" s="51"/>
      <c r="I19" s="51"/>
      <c r="J19" s="51"/>
      <c r="K19" s="52"/>
    </row>
    <row r="20" spans="1:11" s="143" customFormat="1" ht="15" customHeight="1">
      <c r="A20" s="48"/>
      <c r="B20" s="130"/>
      <c r="C20" s="48" t="s">
        <v>8</v>
      </c>
      <c r="D20" s="95">
        <f>SUM(D16:D19)</f>
        <v>179781</v>
      </c>
      <c r="E20" s="95">
        <f>31920+69926</f>
        <v>101846</v>
      </c>
      <c r="F20" s="95">
        <v>353</v>
      </c>
      <c r="G20" s="95">
        <v>36</v>
      </c>
      <c r="H20" s="48">
        <v>7033</v>
      </c>
      <c r="I20" s="37" t="s">
        <v>32</v>
      </c>
      <c r="J20" s="48">
        <v>394</v>
      </c>
      <c r="K20" s="67">
        <v>33419</v>
      </c>
    </row>
    <row r="21" spans="1:11" ht="11.25">
      <c r="A21" s="109">
        <v>2</v>
      </c>
      <c r="B21" s="129" t="s">
        <v>33</v>
      </c>
      <c r="C21" s="21" t="s">
        <v>34</v>
      </c>
      <c r="D21" s="131"/>
      <c r="E21" s="132"/>
      <c r="F21" s="131"/>
      <c r="G21" s="132" t="s">
        <v>31</v>
      </c>
      <c r="H21" s="132"/>
      <c r="I21" s="132"/>
      <c r="J21" s="77"/>
      <c r="K21" s="52"/>
    </row>
    <row r="22" spans="1:11" ht="11.25">
      <c r="A22" s="109"/>
      <c r="B22" s="109"/>
      <c r="C22" s="62" t="s">
        <v>6</v>
      </c>
      <c r="D22" s="77">
        <v>1308</v>
      </c>
      <c r="E22" s="51"/>
      <c r="F22" s="51"/>
      <c r="G22" s="51"/>
      <c r="H22" s="51"/>
      <c r="I22" s="77"/>
      <c r="J22" s="51"/>
      <c r="K22" s="133"/>
    </row>
    <row r="23" spans="1:11" ht="11.25">
      <c r="A23" s="109"/>
      <c r="B23" s="109"/>
      <c r="C23" s="89" t="s">
        <v>5</v>
      </c>
      <c r="D23" s="77">
        <f>11369+1810</f>
        <v>13179</v>
      </c>
      <c r="E23" s="51"/>
      <c r="F23" s="51"/>
      <c r="G23" s="51"/>
      <c r="H23" s="51"/>
      <c r="I23" s="77"/>
      <c r="J23" s="51"/>
      <c r="K23" s="133"/>
    </row>
    <row r="24" spans="1:11" ht="11.25">
      <c r="A24" s="109"/>
      <c r="B24" s="109"/>
      <c r="C24" s="62" t="s">
        <v>236</v>
      </c>
      <c r="D24" s="77">
        <f>244810+7227</f>
        <v>252037</v>
      </c>
      <c r="E24" s="51"/>
      <c r="F24" s="51"/>
      <c r="G24" s="51"/>
      <c r="H24" s="51"/>
      <c r="I24" s="77"/>
      <c r="J24" s="51"/>
      <c r="K24" s="133"/>
    </row>
    <row r="25" spans="1:11" ht="11.25">
      <c r="A25" s="109"/>
      <c r="B25" s="109"/>
      <c r="C25" s="89" t="s">
        <v>7</v>
      </c>
      <c r="D25" s="77">
        <v>17273</v>
      </c>
      <c r="E25" s="51"/>
      <c r="F25" s="77"/>
      <c r="G25" s="51"/>
      <c r="H25" s="51"/>
      <c r="I25" s="51"/>
      <c r="J25" s="51"/>
      <c r="K25" s="52"/>
    </row>
    <row r="26" spans="1:11" ht="11.25">
      <c r="A26" s="57"/>
      <c r="B26" s="57"/>
      <c r="C26" s="95" t="s">
        <v>8</v>
      </c>
      <c r="D26" s="49">
        <f>SUM(D22:D25)</f>
        <v>283797</v>
      </c>
      <c r="E26" s="45">
        <f>47974+62084</f>
        <v>110058</v>
      </c>
      <c r="F26" s="45">
        <v>206</v>
      </c>
      <c r="G26" s="45">
        <v>42</v>
      </c>
      <c r="H26" s="45">
        <v>3372</v>
      </c>
      <c r="I26" s="134" t="s">
        <v>35</v>
      </c>
      <c r="J26" s="45">
        <v>690000</v>
      </c>
      <c r="K26" s="96">
        <v>33603</v>
      </c>
    </row>
    <row r="27" spans="1:11" ht="11.25">
      <c r="A27" s="109">
        <v>3</v>
      </c>
      <c r="B27" s="109" t="s">
        <v>36</v>
      </c>
      <c r="C27" s="58" t="s">
        <v>37</v>
      </c>
      <c r="D27" s="77"/>
      <c r="E27" s="77"/>
      <c r="F27" s="51"/>
      <c r="G27" s="51"/>
      <c r="H27" s="51"/>
      <c r="I27" s="77"/>
      <c r="J27" s="51"/>
      <c r="K27" s="133"/>
    </row>
    <row r="28" spans="1:11" ht="11.25">
      <c r="A28" s="109"/>
      <c r="B28" s="109"/>
      <c r="C28" s="89" t="s">
        <v>6</v>
      </c>
      <c r="D28" s="77">
        <v>6106</v>
      </c>
      <c r="E28" s="77"/>
      <c r="F28" s="51"/>
      <c r="G28" s="51"/>
      <c r="H28" s="51"/>
      <c r="I28" s="77"/>
      <c r="J28" s="51"/>
      <c r="K28" s="133"/>
    </row>
    <row r="29" spans="1:11" ht="11.25">
      <c r="A29" s="109"/>
      <c r="B29" s="109"/>
      <c r="C29" s="89" t="s">
        <v>5</v>
      </c>
      <c r="D29" s="77">
        <v>5701</v>
      </c>
      <c r="E29" s="77"/>
      <c r="F29" s="51"/>
      <c r="G29" s="51"/>
      <c r="H29" s="51"/>
      <c r="I29" s="77"/>
      <c r="J29" s="51"/>
      <c r="K29" s="133"/>
    </row>
    <row r="30" spans="1:11" ht="11.25">
      <c r="A30" s="109"/>
      <c r="B30" s="109"/>
      <c r="C30" s="62" t="s">
        <v>236</v>
      </c>
      <c r="D30" s="77">
        <v>132388</v>
      </c>
      <c r="E30" s="77"/>
      <c r="F30" s="51"/>
      <c r="G30" s="51"/>
      <c r="H30" s="51"/>
      <c r="I30" s="77"/>
      <c r="J30" s="51"/>
      <c r="K30" s="133"/>
    </row>
    <row r="31" spans="1:11" ht="11.25">
      <c r="A31" s="109"/>
      <c r="B31" s="109"/>
      <c r="C31" s="89" t="s">
        <v>7</v>
      </c>
      <c r="D31" s="77">
        <v>2902</v>
      </c>
      <c r="E31" s="77"/>
      <c r="F31" s="51"/>
      <c r="G31" s="51"/>
      <c r="H31" s="51"/>
      <c r="I31" s="77"/>
      <c r="J31" s="51"/>
      <c r="K31" s="133"/>
    </row>
    <row r="32" spans="1:11" ht="11.25">
      <c r="A32" s="57"/>
      <c r="B32" s="57"/>
      <c r="C32" s="95" t="s">
        <v>8</v>
      </c>
      <c r="D32" s="49">
        <f>SUM(D28:D31)</f>
        <v>147097</v>
      </c>
      <c r="E32" s="49">
        <f>25955+54077</f>
        <v>80032</v>
      </c>
      <c r="F32" s="45">
        <v>130</v>
      </c>
      <c r="G32" s="45">
        <v>33</v>
      </c>
      <c r="H32" s="45">
        <v>973</v>
      </c>
      <c r="I32" s="134"/>
      <c r="J32" s="75"/>
      <c r="K32" s="96">
        <v>33358</v>
      </c>
    </row>
    <row r="33" spans="1:11" ht="11.25" hidden="1" outlineLevel="1">
      <c r="A33" s="109"/>
      <c r="B33" s="109"/>
      <c r="C33" s="88"/>
      <c r="D33" s="58"/>
      <c r="E33" s="58"/>
      <c r="F33" s="21"/>
      <c r="G33" s="21"/>
      <c r="H33" s="21"/>
      <c r="I33" s="110" t="s">
        <v>61</v>
      </c>
      <c r="J33" s="51"/>
      <c r="K33" s="61"/>
    </row>
    <row r="34" spans="1:11" ht="22.5" hidden="1" outlineLevel="1">
      <c r="A34" s="109"/>
      <c r="B34" s="109"/>
      <c r="C34" s="77"/>
      <c r="D34" s="77"/>
      <c r="E34" s="77"/>
      <c r="F34" s="51"/>
      <c r="G34" s="51"/>
      <c r="H34" s="51"/>
      <c r="I34" s="144" t="s">
        <v>38</v>
      </c>
      <c r="J34" s="51">
        <v>1461000</v>
      </c>
      <c r="K34" s="133"/>
    </row>
    <row r="35" spans="1:11" ht="11.25" hidden="1" outlineLevel="1">
      <c r="A35" s="109"/>
      <c r="B35" s="109"/>
      <c r="C35" s="77"/>
      <c r="D35" s="77"/>
      <c r="E35" s="77"/>
      <c r="F35" s="51"/>
      <c r="G35" s="51"/>
      <c r="H35" s="51"/>
      <c r="I35" s="144" t="s">
        <v>39</v>
      </c>
      <c r="J35" s="51">
        <v>1856000</v>
      </c>
      <c r="K35" s="133"/>
    </row>
    <row r="36" spans="1:11" ht="22.5" hidden="1" outlineLevel="1">
      <c r="A36" s="109"/>
      <c r="B36" s="109"/>
      <c r="C36" s="77"/>
      <c r="D36" s="77"/>
      <c r="E36" s="77"/>
      <c r="F36" s="51"/>
      <c r="G36" s="51"/>
      <c r="H36" s="51"/>
      <c r="I36" s="144" t="s">
        <v>40</v>
      </c>
      <c r="J36" s="51">
        <v>1760000</v>
      </c>
      <c r="K36" s="133"/>
    </row>
    <row r="37" spans="1:11" ht="11.25" hidden="1" outlineLevel="1">
      <c r="A37" s="109"/>
      <c r="B37" s="109"/>
      <c r="C37" s="77"/>
      <c r="D37" s="77"/>
      <c r="E37" s="77"/>
      <c r="F37" s="51"/>
      <c r="G37" s="51"/>
      <c r="H37" s="51"/>
      <c r="I37" s="145" t="s">
        <v>42</v>
      </c>
      <c r="J37" s="77"/>
      <c r="K37" s="133"/>
    </row>
    <row r="38" spans="1:11" ht="22.5" hidden="1" outlineLevel="1">
      <c r="A38" s="109"/>
      <c r="B38" s="109"/>
      <c r="C38" s="77"/>
      <c r="D38" s="77"/>
      <c r="E38" s="77"/>
      <c r="F38" s="51"/>
      <c r="G38" s="51"/>
      <c r="H38" s="51"/>
      <c r="I38" s="145" t="s">
        <v>41</v>
      </c>
      <c r="J38" s="77">
        <v>161000</v>
      </c>
      <c r="K38" s="133"/>
    </row>
    <row r="39" spans="1:11" ht="22.5" hidden="1" outlineLevel="1">
      <c r="A39" s="109"/>
      <c r="B39" s="109"/>
      <c r="C39" s="77"/>
      <c r="D39" s="77"/>
      <c r="E39" s="77"/>
      <c r="F39" s="51"/>
      <c r="G39" s="51"/>
      <c r="H39" s="51"/>
      <c r="I39" s="145" t="s">
        <v>43</v>
      </c>
      <c r="J39" s="77">
        <v>696000</v>
      </c>
      <c r="K39" s="133"/>
    </row>
    <row r="40" spans="1:11" ht="33.75" hidden="1" outlineLevel="1">
      <c r="A40" s="109"/>
      <c r="B40" s="109"/>
      <c r="C40" s="77"/>
      <c r="D40" s="77"/>
      <c r="E40" s="77"/>
      <c r="F40" s="51"/>
      <c r="G40" s="51"/>
      <c r="H40" s="51"/>
      <c r="I40" s="145" t="s">
        <v>44</v>
      </c>
      <c r="J40" s="77">
        <v>700000</v>
      </c>
      <c r="K40" s="133"/>
    </row>
    <row r="41" spans="1:11" ht="33.75" hidden="1" outlineLevel="1">
      <c r="A41" s="109"/>
      <c r="B41" s="109"/>
      <c r="C41" s="77"/>
      <c r="D41" s="77"/>
      <c r="E41" s="77"/>
      <c r="F41" s="51"/>
      <c r="G41" s="51"/>
      <c r="H41" s="51"/>
      <c r="I41" s="145" t="s">
        <v>45</v>
      </c>
      <c r="J41" s="77">
        <v>161000</v>
      </c>
      <c r="K41" s="133"/>
    </row>
    <row r="42" spans="1:11" ht="33.75" hidden="1" outlineLevel="1">
      <c r="A42" s="109"/>
      <c r="B42" s="109"/>
      <c r="C42" s="77"/>
      <c r="D42" s="77"/>
      <c r="E42" s="77"/>
      <c r="F42" s="51"/>
      <c r="G42" s="51"/>
      <c r="H42" s="51"/>
      <c r="I42" s="145" t="s">
        <v>46</v>
      </c>
      <c r="J42" s="77">
        <v>700000</v>
      </c>
      <c r="K42" s="133"/>
    </row>
    <row r="43" spans="1:11" ht="33.75" hidden="1" outlineLevel="1">
      <c r="A43" s="109"/>
      <c r="B43" s="109"/>
      <c r="C43" s="77"/>
      <c r="D43" s="77"/>
      <c r="E43" s="77"/>
      <c r="F43" s="51"/>
      <c r="G43" s="51"/>
      <c r="H43" s="51"/>
      <c r="I43" s="145" t="s">
        <v>47</v>
      </c>
      <c r="J43" s="77">
        <v>460000</v>
      </c>
      <c r="K43" s="133"/>
    </row>
    <row r="44" spans="1:11" ht="11.25" hidden="1" outlineLevel="1">
      <c r="A44" s="109"/>
      <c r="B44" s="109"/>
      <c r="C44" s="77"/>
      <c r="D44" s="77"/>
      <c r="E44" s="77"/>
      <c r="F44" s="51"/>
      <c r="G44" s="51"/>
      <c r="H44" s="51"/>
      <c r="I44" s="145" t="s">
        <v>48</v>
      </c>
      <c r="J44" s="77">
        <v>161000</v>
      </c>
      <c r="K44" s="133"/>
    </row>
    <row r="45" spans="1:11" ht="11.25" hidden="1" outlineLevel="1">
      <c r="A45" s="57"/>
      <c r="B45" s="57"/>
      <c r="C45" s="134"/>
      <c r="D45" s="134"/>
      <c r="E45" s="134"/>
      <c r="F45" s="75"/>
      <c r="G45" s="75"/>
      <c r="H45" s="75"/>
      <c r="I45" s="75"/>
      <c r="J45" s="134"/>
      <c r="K45" s="135"/>
    </row>
    <row r="46" spans="1:11" ht="21.75" collapsed="1">
      <c r="A46" s="109">
        <v>4</v>
      </c>
      <c r="B46" s="109" t="s">
        <v>49</v>
      </c>
      <c r="C46" s="150" t="s">
        <v>50</v>
      </c>
      <c r="D46" s="77"/>
      <c r="E46" s="77"/>
      <c r="F46" s="51"/>
      <c r="G46" s="51"/>
      <c r="H46" s="51"/>
      <c r="I46" s="77"/>
      <c r="J46" s="77"/>
      <c r="K46" s="133"/>
    </row>
    <row r="47" spans="1:11" ht="11.25">
      <c r="A47" s="109"/>
      <c r="B47" s="109"/>
      <c r="C47" s="89" t="s">
        <v>6</v>
      </c>
      <c r="D47" s="77">
        <v>264</v>
      </c>
      <c r="E47" s="77"/>
      <c r="F47" s="51"/>
      <c r="G47" s="51"/>
      <c r="H47" s="51"/>
      <c r="I47" s="77"/>
      <c r="J47" s="77"/>
      <c r="K47" s="133"/>
    </row>
    <row r="48" spans="1:11" ht="11.25">
      <c r="A48" s="109"/>
      <c r="B48" s="109"/>
      <c r="C48" s="89" t="s">
        <v>51</v>
      </c>
      <c r="D48" s="77">
        <v>3969</v>
      </c>
      <c r="E48" s="77"/>
      <c r="F48" s="51"/>
      <c r="G48" s="51"/>
      <c r="H48" s="77"/>
      <c r="I48" s="77"/>
      <c r="J48" s="77"/>
      <c r="K48" s="133"/>
    </row>
    <row r="49" spans="1:11" ht="11.25">
      <c r="A49" s="109"/>
      <c r="B49" s="109"/>
      <c r="C49" s="89" t="s">
        <v>52</v>
      </c>
      <c r="D49" s="77">
        <v>4647</v>
      </c>
      <c r="E49" s="51"/>
      <c r="F49" s="51"/>
      <c r="G49" s="51"/>
      <c r="H49" s="77"/>
      <c r="I49" s="77"/>
      <c r="J49" s="77"/>
      <c r="K49" s="133"/>
    </row>
    <row r="50" spans="1:11" ht="11.25">
      <c r="A50" s="109"/>
      <c r="B50" s="109"/>
      <c r="C50" s="62" t="s">
        <v>236</v>
      </c>
      <c r="D50" s="77">
        <v>12256</v>
      </c>
      <c r="E50" s="51"/>
      <c r="F50" s="51"/>
      <c r="G50" s="51"/>
      <c r="H50" s="77"/>
      <c r="I50" s="77"/>
      <c r="J50" s="77"/>
      <c r="K50" s="133"/>
    </row>
    <row r="51" spans="1:11" ht="11.25">
      <c r="A51" s="109"/>
      <c r="B51" s="109"/>
      <c r="C51" s="89" t="s">
        <v>7</v>
      </c>
      <c r="D51" s="60"/>
      <c r="E51" s="51"/>
      <c r="F51" s="21"/>
      <c r="G51" s="21"/>
      <c r="H51" s="77"/>
      <c r="I51" s="77"/>
      <c r="J51" s="77"/>
      <c r="K51" s="133"/>
    </row>
    <row r="52" spans="1:11" ht="11.25">
      <c r="A52" s="57"/>
      <c r="B52" s="57"/>
      <c r="C52" s="95" t="s">
        <v>8</v>
      </c>
      <c r="D52" s="49">
        <f>SUM(D47:D51)</f>
        <v>21136</v>
      </c>
      <c r="E52" s="45">
        <f>3804+7740</f>
        <v>11544</v>
      </c>
      <c r="F52" s="45">
        <v>32</v>
      </c>
      <c r="G52" s="45">
        <v>20</v>
      </c>
      <c r="H52" s="49">
        <v>2809</v>
      </c>
      <c r="I52" s="134" t="s">
        <v>11</v>
      </c>
      <c r="J52" s="134">
        <v>180000</v>
      </c>
      <c r="K52" s="96">
        <v>34334</v>
      </c>
    </row>
    <row r="53" spans="1:11" ht="11.25" collapsed="1">
      <c r="A53" s="109">
        <v>5</v>
      </c>
      <c r="B53" s="109" t="s">
        <v>53</v>
      </c>
      <c r="C53" s="58" t="s">
        <v>54</v>
      </c>
      <c r="D53" s="77"/>
      <c r="E53" s="51"/>
      <c r="F53" s="51"/>
      <c r="G53" s="51"/>
      <c r="H53" s="77"/>
      <c r="I53" s="77"/>
      <c r="J53" s="77"/>
      <c r="K53" s="133"/>
    </row>
    <row r="54" spans="1:11" ht="11.25">
      <c r="A54" s="109"/>
      <c r="B54" s="109"/>
      <c r="C54" s="62" t="s">
        <v>236</v>
      </c>
      <c r="D54" s="77">
        <f>48+31626+40224</f>
        <v>71898</v>
      </c>
      <c r="E54" s="51"/>
      <c r="F54" s="51"/>
      <c r="G54" s="51"/>
      <c r="H54" s="77"/>
      <c r="I54" s="77"/>
      <c r="J54" s="77"/>
      <c r="K54" s="133"/>
    </row>
    <row r="55" spans="1:11" ht="11.25">
      <c r="A55" s="109"/>
      <c r="B55" s="109"/>
      <c r="C55" s="89" t="s">
        <v>7</v>
      </c>
      <c r="D55" s="77">
        <v>4500</v>
      </c>
      <c r="E55" s="51"/>
      <c r="F55" s="51"/>
      <c r="G55" s="51"/>
      <c r="H55" s="77"/>
      <c r="I55" s="77"/>
      <c r="J55" s="77"/>
      <c r="K55" s="133"/>
    </row>
    <row r="56" spans="1:11" ht="11.25">
      <c r="A56" s="57"/>
      <c r="B56" s="57"/>
      <c r="C56" s="95" t="s">
        <v>8</v>
      </c>
      <c r="D56" s="49">
        <f>SUM(D54:D55)</f>
        <v>76398</v>
      </c>
      <c r="E56" s="45">
        <f>12942+24007</f>
        <v>36949</v>
      </c>
      <c r="F56" s="45">
        <v>150</v>
      </c>
      <c r="G56" s="45">
        <v>28</v>
      </c>
      <c r="H56" s="49">
        <v>4179</v>
      </c>
      <c r="I56" s="134" t="s">
        <v>56</v>
      </c>
      <c r="J56" s="134">
        <v>117500</v>
      </c>
      <c r="K56" s="96">
        <v>33785</v>
      </c>
    </row>
    <row r="57" spans="1:11" ht="11.25">
      <c r="A57" s="109">
        <v>6</v>
      </c>
      <c r="B57" s="109" t="s">
        <v>55</v>
      </c>
      <c r="C57" s="58" t="s">
        <v>238</v>
      </c>
      <c r="D57" s="77"/>
      <c r="E57" s="51"/>
      <c r="F57" s="51"/>
      <c r="G57" s="51"/>
      <c r="H57" s="77"/>
      <c r="I57" s="77"/>
      <c r="J57" s="77"/>
      <c r="K57" s="133"/>
    </row>
    <row r="58" spans="1:11" ht="11.25">
      <c r="A58" s="109"/>
      <c r="B58" s="109"/>
      <c r="C58" s="58" t="s">
        <v>237</v>
      </c>
      <c r="D58" s="77"/>
      <c r="E58" s="77"/>
      <c r="F58" s="51"/>
      <c r="G58" s="51"/>
      <c r="H58" s="77"/>
      <c r="I58" s="77"/>
      <c r="J58" s="51"/>
      <c r="K58" s="133"/>
    </row>
    <row r="59" spans="1:11" ht="11.25">
      <c r="A59" s="109"/>
      <c r="B59" s="109"/>
      <c r="C59" s="62" t="s">
        <v>236</v>
      </c>
      <c r="D59" s="77">
        <v>25000</v>
      </c>
      <c r="E59" s="77"/>
      <c r="F59" s="51"/>
      <c r="G59" s="51"/>
      <c r="H59" s="77"/>
      <c r="I59" s="77"/>
      <c r="J59" s="77"/>
      <c r="K59" s="133"/>
    </row>
    <row r="60" spans="1:11" ht="11.25">
      <c r="A60" s="109"/>
      <c r="B60" s="109"/>
      <c r="C60" s="89" t="s">
        <v>7</v>
      </c>
      <c r="D60" s="77">
        <v>2934</v>
      </c>
      <c r="E60" s="77"/>
      <c r="F60" s="51"/>
      <c r="G60" s="51"/>
      <c r="H60" s="77"/>
      <c r="I60" s="77"/>
      <c r="J60" s="77"/>
      <c r="K60" s="133"/>
    </row>
    <row r="61" spans="1:11" ht="11.25">
      <c r="A61" s="57"/>
      <c r="B61" s="57"/>
      <c r="C61" s="95" t="s">
        <v>8</v>
      </c>
      <c r="D61" s="49">
        <f>SUM(D59:D60)</f>
        <v>27934</v>
      </c>
      <c r="E61" s="49">
        <f>4500+5929</f>
        <v>10429</v>
      </c>
      <c r="F61" s="45">
        <v>80</v>
      </c>
      <c r="G61" s="45">
        <v>21</v>
      </c>
      <c r="H61" s="49">
        <v>769</v>
      </c>
      <c r="I61" s="134"/>
      <c r="J61" s="134"/>
      <c r="K61" s="96">
        <v>33603</v>
      </c>
    </row>
    <row r="62" spans="1:11" ht="11.25" hidden="1" outlineLevel="1">
      <c r="A62" s="109"/>
      <c r="B62" s="109"/>
      <c r="C62" s="88"/>
      <c r="D62" s="58"/>
      <c r="E62" s="58"/>
      <c r="F62" s="21"/>
      <c r="G62" s="21"/>
      <c r="H62" s="58"/>
      <c r="I62" s="77" t="s">
        <v>61</v>
      </c>
      <c r="J62" s="77"/>
      <c r="K62" s="61"/>
    </row>
    <row r="63" spans="1:11" ht="11.25" hidden="1" outlineLevel="1">
      <c r="A63" s="109"/>
      <c r="B63" s="109"/>
      <c r="C63" s="89"/>
      <c r="D63" s="58"/>
      <c r="E63" s="58"/>
      <c r="F63" s="21"/>
      <c r="G63" s="21"/>
      <c r="H63" s="58"/>
      <c r="I63" s="62" t="s">
        <v>60</v>
      </c>
      <c r="J63" s="77">
        <v>627000</v>
      </c>
      <c r="K63" s="61"/>
    </row>
    <row r="64" spans="1:11" ht="11.25" hidden="1" outlineLevel="1">
      <c r="A64" s="109"/>
      <c r="B64" s="109"/>
      <c r="C64" s="89"/>
      <c r="D64" s="58"/>
      <c r="E64" s="58"/>
      <c r="F64" s="21"/>
      <c r="G64" s="21"/>
      <c r="H64" s="58"/>
      <c r="I64" s="62" t="s">
        <v>62</v>
      </c>
      <c r="J64" s="77">
        <v>748000</v>
      </c>
      <c r="K64" s="61"/>
    </row>
    <row r="65" spans="1:11" ht="11.25" hidden="1" outlineLevel="1">
      <c r="A65" s="109"/>
      <c r="B65" s="109"/>
      <c r="C65" s="89"/>
      <c r="D65" s="58"/>
      <c r="E65" s="58"/>
      <c r="F65" s="21"/>
      <c r="G65" s="21"/>
      <c r="H65" s="58"/>
      <c r="I65" s="62" t="s">
        <v>63</v>
      </c>
      <c r="J65" s="77">
        <v>1300000</v>
      </c>
      <c r="K65" s="61"/>
    </row>
    <row r="66" spans="1:11" ht="11.25" hidden="1" outlineLevel="1">
      <c r="A66" s="57"/>
      <c r="B66" s="57"/>
      <c r="C66" s="134"/>
      <c r="D66" s="134"/>
      <c r="E66" s="134"/>
      <c r="F66" s="75"/>
      <c r="G66" s="75"/>
      <c r="H66" s="134"/>
      <c r="I66" s="134"/>
      <c r="J66" s="134"/>
      <c r="K66" s="135"/>
    </row>
    <row r="67" spans="1:11" ht="21.75" collapsed="1">
      <c r="A67" s="109">
        <v>7</v>
      </c>
      <c r="B67" s="129" t="s">
        <v>64</v>
      </c>
      <c r="C67" s="113" t="s">
        <v>233</v>
      </c>
      <c r="D67" s="77"/>
      <c r="E67" s="51"/>
      <c r="F67" s="51"/>
      <c r="G67" s="51"/>
      <c r="H67" s="51"/>
      <c r="I67" s="51"/>
      <c r="J67" s="51"/>
      <c r="K67" s="52"/>
    </row>
    <row r="68" spans="1:11" ht="11.25">
      <c r="A68" s="109"/>
      <c r="B68" s="129"/>
      <c r="C68" s="62" t="s">
        <v>6</v>
      </c>
      <c r="D68" s="77">
        <v>87</v>
      </c>
      <c r="E68" s="51"/>
      <c r="F68" s="51"/>
      <c r="G68" s="51"/>
      <c r="H68" s="51"/>
      <c r="I68" s="51"/>
      <c r="J68" s="51"/>
      <c r="K68" s="52"/>
    </row>
    <row r="69" spans="1:11" ht="11.25">
      <c r="A69" s="109"/>
      <c r="B69" s="129"/>
      <c r="C69" s="62" t="s">
        <v>5</v>
      </c>
      <c r="D69" s="77">
        <v>2124.5</v>
      </c>
      <c r="E69" s="51"/>
      <c r="F69" s="51"/>
      <c r="G69" s="51"/>
      <c r="H69" s="51"/>
      <c r="I69" s="51"/>
      <c r="J69" s="51"/>
      <c r="K69" s="52"/>
    </row>
    <row r="70" spans="1:11" ht="11.25">
      <c r="A70" s="109"/>
      <c r="B70" s="129"/>
      <c r="C70" s="62" t="s">
        <v>236</v>
      </c>
      <c r="D70" s="77">
        <f>54266-80</f>
        <v>54186</v>
      </c>
      <c r="E70" s="51"/>
      <c r="F70" s="51"/>
      <c r="G70" s="51"/>
      <c r="H70" s="51"/>
      <c r="I70" s="51"/>
      <c r="J70" s="51"/>
      <c r="K70" s="52"/>
    </row>
    <row r="71" spans="1:11" ht="11.25">
      <c r="A71" s="109"/>
      <c r="B71" s="129"/>
      <c r="C71" s="62" t="s">
        <v>7</v>
      </c>
      <c r="D71" s="77">
        <v>8065</v>
      </c>
      <c r="E71" s="51"/>
      <c r="F71" s="51"/>
      <c r="G71" s="51"/>
      <c r="H71" s="51"/>
      <c r="I71" s="51"/>
      <c r="J71" s="51"/>
      <c r="K71" s="52"/>
    </row>
    <row r="72" spans="1:11" ht="11.25">
      <c r="A72" s="48"/>
      <c r="B72" s="130"/>
      <c r="C72" s="48" t="s">
        <v>8</v>
      </c>
      <c r="D72" s="49">
        <f>SUM(D68:D71)</f>
        <v>64462.5</v>
      </c>
      <c r="E72" s="95">
        <f>13515+17730</f>
        <v>31245</v>
      </c>
      <c r="F72" s="95">
        <v>105</v>
      </c>
      <c r="G72" s="95">
        <v>28</v>
      </c>
      <c r="H72" s="48">
        <v>1154</v>
      </c>
      <c r="I72" s="57" t="s">
        <v>65</v>
      </c>
      <c r="J72" s="48">
        <v>544</v>
      </c>
      <c r="K72" s="67">
        <v>34059</v>
      </c>
    </row>
    <row r="73" spans="1:11" ht="11.25">
      <c r="A73" s="109" t="s">
        <v>258</v>
      </c>
      <c r="B73" s="129" t="s">
        <v>66</v>
      </c>
      <c r="C73" s="21" t="s">
        <v>67</v>
      </c>
      <c r="D73" s="77"/>
      <c r="E73" s="51"/>
      <c r="F73" s="51"/>
      <c r="G73" s="51"/>
      <c r="H73" s="51"/>
      <c r="I73" s="51"/>
      <c r="J73" s="51"/>
      <c r="K73" s="52"/>
    </row>
    <row r="74" spans="1:11" ht="11.25">
      <c r="A74" s="109"/>
      <c r="B74" s="129"/>
      <c r="C74" s="62" t="s">
        <v>6</v>
      </c>
      <c r="D74" s="77">
        <v>0</v>
      </c>
      <c r="E74" s="51"/>
      <c r="F74" s="51"/>
      <c r="G74" s="51"/>
      <c r="H74" s="51"/>
      <c r="I74" s="51"/>
      <c r="J74" s="51"/>
      <c r="K74" s="52"/>
    </row>
    <row r="75" spans="1:11" ht="11.25">
      <c r="A75" s="109"/>
      <c r="B75" s="129"/>
      <c r="C75" s="62" t="s">
        <v>5</v>
      </c>
      <c r="D75" s="77">
        <v>498</v>
      </c>
      <c r="E75" s="51"/>
      <c r="F75" s="51"/>
      <c r="G75" s="51"/>
      <c r="H75" s="51"/>
      <c r="I75" s="51"/>
      <c r="J75" s="51"/>
      <c r="K75" s="52"/>
    </row>
    <row r="76" spans="1:11" ht="11.25">
      <c r="A76" s="109"/>
      <c r="B76" s="129"/>
      <c r="C76" s="62" t="s">
        <v>236</v>
      </c>
      <c r="D76" s="77">
        <v>33173</v>
      </c>
      <c r="E76" s="51"/>
      <c r="F76" s="51"/>
      <c r="G76" s="51"/>
      <c r="H76" s="51"/>
      <c r="I76" s="51"/>
      <c r="J76" s="51"/>
      <c r="K76" s="52"/>
    </row>
    <row r="77" spans="1:11" ht="11.25">
      <c r="A77" s="109"/>
      <c r="B77" s="129"/>
      <c r="C77" s="62" t="s">
        <v>7</v>
      </c>
      <c r="D77" s="77">
        <v>5551</v>
      </c>
      <c r="E77" s="51"/>
      <c r="F77" s="51"/>
      <c r="G77" s="51"/>
      <c r="H77" s="51"/>
      <c r="I77" s="51"/>
      <c r="J77" s="51"/>
      <c r="K77" s="52"/>
    </row>
    <row r="78" spans="1:11" ht="45">
      <c r="A78" s="56"/>
      <c r="B78" s="136"/>
      <c r="C78" s="56" t="s">
        <v>8</v>
      </c>
      <c r="D78" s="88">
        <f>SUM(D74:D77)</f>
        <v>39222</v>
      </c>
      <c r="E78" s="88">
        <f>6061+14184</f>
        <v>20245</v>
      </c>
      <c r="F78" s="60" t="s">
        <v>86</v>
      </c>
      <c r="G78" s="60" t="s">
        <v>86</v>
      </c>
      <c r="H78" s="155" t="s">
        <v>216</v>
      </c>
      <c r="I78" s="62" t="s">
        <v>35</v>
      </c>
      <c r="J78" s="56">
        <v>150598</v>
      </c>
      <c r="K78" s="137">
        <v>32508</v>
      </c>
    </row>
    <row r="79" spans="1:11" ht="11.25">
      <c r="A79" s="45" t="s">
        <v>68</v>
      </c>
      <c r="B79" s="45"/>
      <c r="C79" s="134"/>
      <c r="D79" s="134"/>
      <c r="E79" s="75"/>
      <c r="F79" s="75"/>
      <c r="G79" s="75"/>
      <c r="H79" s="51"/>
      <c r="I79" s="75"/>
      <c r="J79" s="75"/>
      <c r="K79" s="93"/>
    </row>
    <row r="80" spans="1:11" ht="11.25">
      <c r="A80" s="109" t="s">
        <v>259</v>
      </c>
      <c r="B80" s="129" t="s">
        <v>69</v>
      </c>
      <c r="C80" s="21" t="s">
        <v>70</v>
      </c>
      <c r="D80" s="77"/>
      <c r="E80" s="51"/>
      <c r="F80" s="51"/>
      <c r="G80" s="51"/>
      <c r="H80" s="51"/>
      <c r="I80" s="51"/>
      <c r="J80" s="51"/>
      <c r="K80" s="52"/>
    </row>
    <row r="81" spans="1:11" ht="11.25">
      <c r="A81" s="109"/>
      <c r="B81" s="129"/>
      <c r="C81" s="62" t="s">
        <v>6</v>
      </c>
      <c r="D81" s="77">
        <v>1201</v>
      </c>
      <c r="E81" s="51"/>
      <c r="F81" s="51"/>
      <c r="G81" s="51"/>
      <c r="H81" s="51"/>
      <c r="I81" s="51"/>
      <c r="J81" s="51"/>
      <c r="K81" s="52"/>
    </row>
    <row r="82" spans="1:11" ht="11.25">
      <c r="A82" s="109"/>
      <c r="B82" s="129"/>
      <c r="C82" s="62" t="s">
        <v>5</v>
      </c>
      <c r="D82" s="77">
        <v>3226</v>
      </c>
      <c r="E82" s="51"/>
      <c r="F82" s="51"/>
      <c r="G82" s="51"/>
      <c r="H82" s="51"/>
      <c r="I82" s="51"/>
      <c r="J82" s="51"/>
      <c r="K82" s="52"/>
    </row>
    <row r="83" spans="1:11" ht="11.25">
      <c r="A83" s="109"/>
      <c r="B83" s="129"/>
      <c r="C83" s="62" t="s">
        <v>236</v>
      </c>
      <c r="D83" s="77">
        <v>75544</v>
      </c>
      <c r="E83" s="51"/>
      <c r="F83" s="51"/>
      <c r="G83" s="51"/>
      <c r="H83" s="51"/>
      <c r="I83" s="51"/>
      <c r="J83" s="51"/>
      <c r="K83" s="52"/>
    </row>
    <row r="84" spans="1:11" ht="11.25">
      <c r="A84" s="109"/>
      <c r="B84" s="129"/>
      <c r="C84" s="62" t="s">
        <v>7</v>
      </c>
      <c r="D84" s="77">
        <v>3947</v>
      </c>
      <c r="E84" s="51"/>
      <c r="F84" s="51"/>
      <c r="G84" s="51"/>
      <c r="H84" s="51"/>
      <c r="I84" s="51"/>
      <c r="J84" s="51"/>
      <c r="K84" s="52"/>
    </row>
    <row r="85" spans="1:11" ht="11.25">
      <c r="A85" s="48"/>
      <c r="B85" s="130"/>
      <c r="C85" s="48" t="s">
        <v>8</v>
      </c>
      <c r="D85" s="95">
        <f>SUM(D81:D84)</f>
        <v>83918</v>
      </c>
      <c r="E85" s="95">
        <f>14395+25671</f>
        <v>40066</v>
      </c>
      <c r="F85" s="95">
        <v>52</v>
      </c>
      <c r="G85" s="95">
        <v>29</v>
      </c>
      <c r="H85" s="48">
        <v>1745</v>
      </c>
      <c r="I85" s="57" t="s">
        <v>35</v>
      </c>
      <c r="J85" s="48">
        <v>115516</v>
      </c>
      <c r="K85" s="67">
        <v>33938</v>
      </c>
    </row>
    <row r="86" spans="1:11" ht="21.75">
      <c r="A86" s="109">
        <v>9</v>
      </c>
      <c r="B86" s="129" t="s">
        <v>71</v>
      </c>
      <c r="C86" s="113" t="s">
        <v>72</v>
      </c>
      <c r="D86" s="77"/>
      <c r="E86" s="51"/>
      <c r="F86" s="51"/>
      <c r="G86" s="51"/>
      <c r="H86" s="51"/>
      <c r="I86" s="51"/>
      <c r="J86" s="51"/>
      <c r="K86" s="52"/>
    </row>
    <row r="87" spans="1:11" ht="11.25">
      <c r="A87" s="109"/>
      <c r="B87" s="129"/>
      <c r="C87" s="62" t="s">
        <v>6</v>
      </c>
      <c r="D87" s="77">
        <v>9</v>
      </c>
      <c r="E87" s="51"/>
      <c r="F87" s="51"/>
      <c r="G87" s="51"/>
      <c r="H87" s="51"/>
      <c r="I87" s="51"/>
      <c r="J87" s="51"/>
      <c r="K87" s="52"/>
    </row>
    <row r="88" spans="1:11" ht="11.25">
      <c r="A88" s="109"/>
      <c r="B88" s="129"/>
      <c r="C88" s="62" t="s">
        <v>5</v>
      </c>
      <c r="D88" s="77">
        <v>8334</v>
      </c>
      <c r="E88" s="51"/>
      <c r="F88" s="51"/>
      <c r="G88" s="51"/>
      <c r="H88" s="51"/>
      <c r="I88" s="51"/>
      <c r="J88" s="51"/>
      <c r="K88" s="52"/>
    </row>
    <row r="89" spans="1:11" ht="11.25">
      <c r="A89" s="109"/>
      <c r="B89" s="129"/>
      <c r="C89" s="62" t="s">
        <v>236</v>
      </c>
      <c r="D89" s="77">
        <f>24630-56</f>
        <v>24574</v>
      </c>
      <c r="E89" s="51"/>
      <c r="F89" s="51"/>
      <c r="G89" s="51"/>
      <c r="H89" s="51"/>
      <c r="I89" s="51"/>
      <c r="J89" s="51"/>
      <c r="K89" s="52"/>
    </row>
    <row r="90" spans="1:11" ht="11.25">
      <c r="A90" s="109"/>
      <c r="B90" s="129"/>
      <c r="C90" s="62" t="s">
        <v>7</v>
      </c>
      <c r="D90" s="77">
        <v>4875</v>
      </c>
      <c r="E90" s="51"/>
      <c r="F90" s="51"/>
      <c r="G90" s="51"/>
      <c r="H90" s="51"/>
      <c r="I90" s="51"/>
      <c r="J90" s="51"/>
      <c r="K90" s="52"/>
    </row>
    <row r="91" spans="1:11" ht="11.25">
      <c r="A91" s="48"/>
      <c r="B91" s="130"/>
      <c r="C91" s="48" t="s">
        <v>8</v>
      </c>
      <c r="D91" s="95">
        <f>SUM(D87:D90)</f>
        <v>37792</v>
      </c>
      <c r="E91" s="95">
        <f>9533+11182</f>
        <v>20715</v>
      </c>
      <c r="F91" s="95">
        <v>110</v>
      </c>
      <c r="G91" s="95">
        <v>25</v>
      </c>
      <c r="H91" s="48">
        <v>529</v>
      </c>
      <c r="I91" s="57" t="s">
        <v>73</v>
      </c>
      <c r="J91" s="48">
        <v>8305</v>
      </c>
      <c r="K91" s="67">
        <v>33238</v>
      </c>
    </row>
    <row r="92" spans="1:11" ht="31.5">
      <c r="A92" s="109">
        <v>10</v>
      </c>
      <c r="B92" s="129" t="s">
        <v>85</v>
      </c>
      <c r="C92" s="63" t="s">
        <v>228</v>
      </c>
      <c r="D92" s="77"/>
      <c r="E92" s="51"/>
      <c r="F92" s="51"/>
      <c r="G92" s="51"/>
      <c r="H92" s="51"/>
      <c r="I92" s="51"/>
      <c r="J92" s="51"/>
      <c r="K92" s="52"/>
    </row>
    <row r="93" spans="1:11" ht="11.25">
      <c r="A93" s="109"/>
      <c r="B93" s="129"/>
      <c r="C93" s="62" t="s">
        <v>4</v>
      </c>
      <c r="D93" s="77">
        <v>0</v>
      </c>
      <c r="E93" s="51"/>
      <c r="F93" s="51"/>
      <c r="G93" s="51"/>
      <c r="H93" s="51"/>
      <c r="I93" s="51"/>
      <c r="J93" s="51"/>
      <c r="K93" s="52"/>
    </row>
    <row r="94" spans="1:11" ht="11.25">
      <c r="A94" s="109"/>
      <c r="B94" s="129"/>
      <c r="C94" s="62" t="s">
        <v>6</v>
      </c>
      <c r="D94" s="77">
        <v>0</v>
      </c>
      <c r="E94" s="51"/>
      <c r="F94" s="51"/>
      <c r="G94" s="51"/>
      <c r="H94" s="51"/>
      <c r="I94" s="51"/>
      <c r="J94" s="51"/>
      <c r="K94" s="52"/>
    </row>
    <row r="95" spans="1:11" ht="11.25">
      <c r="A95" s="109"/>
      <c r="B95" s="129"/>
      <c r="C95" s="62" t="s">
        <v>5</v>
      </c>
      <c r="D95" s="77">
        <v>0</v>
      </c>
      <c r="E95" s="51"/>
      <c r="F95" s="51"/>
      <c r="G95" s="51"/>
      <c r="H95" s="51"/>
      <c r="I95" s="51"/>
      <c r="J95" s="51"/>
      <c r="K95" s="52"/>
    </row>
    <row r="96" spans="1:11" ht="11.25">
      <c r="A96" s="109"/>
      <c r="B96" s="129"/>
      <c r="C96" s="62" t="s">
        <v>236</v>
      </c>
      <c r="D96" s="77">
        <v>27863</v>
      </c>
      <c r="E96" s="51"/>
      <c r="F96" s="51"/>
      <c r="G96" s="51"/>
      <c r="H96" s="51"/>
      <c r="I96" s="51"/>
      <c r="J96" s="51"/>
      <c r="K96" s="52"/>
    </row>
    <row r="97" spans="1:11" ht="11.25">
      <c r="A97" s="109"/>
      <c r="B97" s="129"/>
      <c r="C97" s="62" t="s">
        <v>7</v>
      </c>
      <c r="D97" s="77">
        <v>4000</v>
      </c>
      <c r="E97" s="51"/>
      <c r="F97" s="51"/>
      <c r="G97" s="51"/>
      <c r="H97" s="51"/>
      <c r="I97" s="51"/>
      <c r="J97" s="51"/>
      <c r="K97" s="52"/>
    </row>
    <row r="98" spans="1:11" ht="11.25">
      <c r="A98" s="48"/>
      <c r="B98" s="130"/>
      <c r="C98" s="48" t="s">
        <v>8</v>
      </c>
      <c r="D98" s="95">
        <f>SUM(D93:D97)</f>
        <v>31863</v>
      </c>
      <c r="E98" s="95">
        <f>7005+9632</f>
        <v>16637</v>
      </c>
      <c r="F98" s="95">
        <v>105</v>
      </c>
      <c r="G98" s="95">
        <v>27</v>
      </c>
      <c r="H98" s="95">
        <v>658</v>
      </c>
      <c r="I98" s="64" t="s">
        <v>86</v>
      </c>
      <c r="J98" s="64" t="s">
        <v>86</v>
      </c>
      <c r="K98" s="67">
        <v>33603</v>
      </c>
    </row>
    <row r="99" spans="1:11" ht="11.25">
      <c r="A99" s="138">
        <v>11</v>
      </c>
      <c r="B99" s="138" t="s">
        <v>57</v>
      </c>
      <c r="C99" s="58" t="s">
        <v>58</v>
      </c>
      <c r="D99" s="77"/>
      <c r="E99" s="77"/>
      <c r="F99" s="51"/>
      <c r="G99" s="131"/>
      <c r="H99" s="77"/>
      <c r="I99" s="77"/>
      <c r="J99" s="77"/>
      <c r="K99" s="133"/>
    </row>
    <row r="100" spans="1:11" ht="11.25">
      <c r="A100" s="109"/>
      <c r="B100" s="109"/>
      <c r="C100" s="89" t="s">
        <v>6</v>
      </c>
      <c r="D100" s="77">
        <v>184</v>
      </c>
      <c r="E100" s="77"/>
      <c r="F100" s="51"/>
      <c r="G100" s="77"/>
      <c r="H100" s="77"/>
      <c r="I100" s="77"/>
      <c r="J100" s="77"/>
      <c r="K100" s="133"/>
    </row>
    <row r="101" spans="1:11" ht="11.25">
      <c r="A101" s="109"/>
      <c r="B101" s="109"/>
      <c r="C101" s="89" t="s">
        <v>51</v>
      </c>
      <c r="D101" s="77">
        <v>8400</v>
      </c>
      <c r="E101" s="77"/>
      <c r="F101" s="51"/>
      <c r="G101" s="77"/>
      <c r="H101" s="77"/>
      <c r="I101" s="77"/>
      <c r="J101" s="77"/>
      <c r="K101" s="133"/>
    </row>
    <row r="102" spans="1:11" ht="11.25">
      <c r="A102" s="109"/>
      <c r="B102" s="109"/>
      <c r="C102" s="62" t="s">
        <v>236</v>
      </c>
      <c r="D102" s="77">
        <v>16946</v>
      </c>
      <c r="E102" s="77"/>
      <c r="F102" s="51"/>
      <c r="G102" s="77"/>
      <c r="H102" s="51"/>
      <c r="I102" s="77"/>
      <c r="J102" s="77"/>
      <c r="K102" s="133"/>
    </row>
    <row r="103" spans="1:11" ht="11.25">
      <c r="A103" s="109"/>
      <c r="B103" s="109"/>
      <c r="C103" s="89" t="s">
        <v>7</v>
      </c>
      <c r="D103" s="77">
        <v>10240</v>
      </c>
      <c r="E103" s="77"/>
      <c r="F103" s="51"/>
      <c r="G103" s="77"/>
      <c r="H103" s="51"/>
      <c r="I103" s="77"/>
      <c r="J103" s="77"/>
      <c r="K103" s="133"/>
    </row>
    <row r="104" spans="1:11" ht="11.25">
      <c r="A104" s="57"/>
      <c r="B104" s="57"/>
      <c r="C104" s="95" t="s">
        <v>8</v>
      </c>
      <c r="D104" s="49">
        <f>SUM(D100:D103)</f>
        <v>35770</v>
      </c>
      <c r="E104" s="49">
        <f>7319+5095</f>
        <v>12414</v>
      </c>
      <c r="F104" s="45">
        <v>80</v>
      </c>
      <c r="G104" s="49">
        <v>23</v>
      </c>
      <c r="H104" s="45">
        <v>825</v>
      </c>
      <c r="I104" s="134" t="s">
        <v>59</v>
      </c>
      <c r="J104" s="134">
        <v>387000</v>
      </c>
      <c r="K104" s="96">
        <v>33877</v>
      </c>
    </row>
    <row r="105" spans="1:11" ht="21.75">
      <c r="A105" s="139">
        <v>12</v>
      </c>
      <c r="B105" s="139" t="s">
        <v>95</v>
      </c>
      <c r="C105" s="113" t="s">
        <v>96</v>
      </c>
      <c r="D105" s="77"/>
      <c r="E105" s="51"/>
      <c r="F105" s="51"/>
      <c r="G105" s="51"/>
      <c r="H105" s="51"/>
      <c r="I105" s="65"/>
      <c r="J105" s="51"/>
      <c r="K105" s="52"/>
    </row>
    <row r="106" spans="1:11" ht="11.25">
      <c r="A106" s="109"/>
      <c r="B106" s="109"/>
      <c r="C106" s="62" t="s">
        <v>4</v>
      </c>
      <c r="D106" s="77"/>
      <c r="E106" s="51"/>
      <c r="F106" s="51"/>
      <c r="G106" s="51"/>
      <c r="H106" s="51"/>
      <c r="I106" s="65"/>
      <c r="J106" s="51"/>
      <c r="K106" s="52"/>
    </row>
    <row r="107" spans="1:11" ht="11.25">
      <c r="A107" s="109"/>
      <c r="B107" s="109"/>
      <c r="C107" s="62" t="s">
        <v>6</v>
      </c>
      <c r="D107" s="77">
        <v>94</v>
      </c>
      <c r="E107" s="51"/>
      <c r="F107" s="51"/>
      <c r="G107" s="51"/>
      <c r="H107" s="51"/>
      <c r="I107" s="47"/>
      <c r="J107" s="51"/>
      <c r="K107" s="52"/>
    </row>
    <row r="108" spans="1:11" ht="11.25">
      <c r="A108" s="109"/>
      <c r="B108" s="109"/>
      <c r="C108" s="62" t="s">
        <v>5</v>
      </c>
      <c r="D108" s="77">
        <v>13679</v>
      </c>
      <c r="E108" s="51"/>
      <c r="F108" s="51"/>
      <c r="G108" s="51"/>
      <c r="H108" s="51"/>
      <c r="I108" s="65"/>
      <c r="J108" s="51"/>
      <c r="K108" s="52"/>
    </row>
    <row r="109" spans="1:11" ht="11.25">
      <c r="A109" s="109"/>
      <c r="B109" s="109"/>
      <c r="C109" s="62" t="s">
        <v>52</v>
      </c>
      <c r="D109" s="77"/>
      <c r="E109" s="51"/>
      <c r="F109" s="51"/>
      <c r="G109" s="51"/>
      <c r="H109" s="51"/>
      <c r="I109" s="65"/>
      <c r="J109" s="51"/>
      <c r="K109" s="52"/>
    </row>
    <row r="110" spans="1:11" ht="11.25">
      <c r="A110" s="109"/>
      <c r="B110" s="109"/>
      <c r="C110" s="62" t="s">
        <v>97</v>
      </c>
      <c r="D110" s="77"/>
      <c r="E110" s="51"/>
      <c r="F110" s="51"/>
      <c r="G110" s="51"/>
      <c r="H110" s="51"/>
      <c r="I110" s="47" t="s">
        <v>98</v>
      </c>
      <c r="J110" s="51"/>
      <c r="K110" s="52"/>
    </row>
    <row r="111" spans="1:11" ht="11.25">
      <c r="A111" s="109"/>
      <c r="B111" s="109"/>
      <c r="C111" s="62" t="s">
        <v>236</v>
      </c>
      <c r="D111" s="77">
        <v>98684</v>
      </c>
      <c r="E111" s="51"/>
      <c r="F111" s="51"/>
      <c r="G111" s="51"/>
      <c r="H111" s="51"/>
      <c r="I111" s="65" t="s">
        <v>99</v>
      </c>
      <c r="J111" s="51">
        <v>1250000</v>
      </c>
      <c r="K111" s="52"/>
    </row>
    <row r="112" spans="1:11" ht="11.25">
      <c r="A112" s="109"/>
      <c r="B112" s="109"/>
      <c r="C112" s="62" t="s">
        <v>100</v>
      </c>
      <c r="D112" s="77">
        <v>0</v>
      </c>
      <c r="E112" s="51"/>
      <c r="F112" s="51"/>
      <c r="G112" s="51"/>
      <c r="H112" s="51"/>
      <c r="I112" s="65" t="s">
        <v>101</v>
      </c>
      <c r="J112" s="51">
        <v>2070000</v>
      </c>
      <c r="K112" s="52"/>
    </row>
    <row r="113" spans="1:11" ht="11.25">
      <c r="A113" s="109"/>
      <c r="B113" s="109"/>
      <c r="C113" s="62" t="s">
        <v>7</v>
      </c>
      <c r="D113" s="77">
        <v>4125</v>
      </c>
      <c r="E113" s="51"/>
      <c r="F113" s="51"/>
      <c r="G113" s="51"/>
      <c r="H113" s="51"/>
      <c r="I113" s="65" t="s">
        <v>102</v>
      </c>
      <c r="J113" s="51">
        <v>3206000</v>
      </c>
      <c r="K113" s="52"/>
    </row>
    <row r="114" spans="1:11" ht="11.25">
      <c r="A114" s="48"/>
      <c r="B114" s="48"/>
      <c r="C114" s="48" t="s">
        <v>8</v>
      </c>
      <c r="D114" s="95">
        <f>SUM(D106:D113)</f>
        <v>116582</v>
      </c>
      <c r="E114" s="95">
        <v>43886</v>
      </c>
      <c r="F114" s="95">
        <v>132</v>
      </c>
      <c r="G114" s="95">
        <v>35</v>
      </c>
      <c r="H114" s="48">
        <v>2155</v>
      </c>
      <c r="I114" s="66" t="s">
        <v>103</v>
      </c>
      <c r="J114" s="37">
        <v>800000</v>
      </c>
      <c r="K114" s="67">
        <v>33969</v>
      </c>
    </row>
    <row r="115" spans="1:11" ht="21.75">
      <c r="A115" s="94">
        <v>13</v>
      </c>
      <c r="B115" s="94" t="s">
        <v>104</v>
      </c>
      <c r="C115" s="113" t="s">
        <v>105</v>
      </c>
      <c r="D115" s="77"/>
      <c r="E115" s="51"/>
      <c r="F115" s="51"/>
      <c r="G115" s="51"/>
      <c r="H115" s="51"/>
      <c r="I115" s="68"/>
      <c r="J115" s="51"/>
      <c r="K115" s="52"/>
    </row>
    <row r="116" spans="1:11" ht="11.25">
      <c r="A116" s="109"/>
      <c r="B116" s="109"/>
      <c r="C116" s="62" t="s">
        <v>4</v>
      </c>
      <c r="D116" s="77">
        <v>0</v>
      </c>
      <c r="E116" s="51"/>
      <c r="F116" s="51"/>
      <c r="G116" s="51"/>
      <c r="H116" s="51"/>
      <c r="I116" s="70"/>
      <c r="J116" s="51"/>
      <c r="K116" s="52"/>
    </row>
    <row r="117" spans="1:11" ht="11.25">
      <c r="A117" s="109"/>
      <c r="B117" s="109"/>
      <c r="C117" s="62" t="s">
        <v>6</v>
      </c>
      <c r="D117" s="77">
        <v>0</v>
      </c>
      <c r="E117" s="51"/>
      <c r="F117" s="51"/>
      <c r="G117" s="51"/>
      <c r="H117" s="51"/>
      <c r="I117" s="70"/>
      <c r="J117" s="51"/>
      <c r="K117" s="52"/>
    </row>
    <row r="118" spans="1:11" ht="11.25">
      <c r="A118" s="109"/>
      <c r="B118" s="109"/>
      <c r="C118" s="62" t="s">
        <v>5</v>
      </c>
      <c r="D118" s="77">
        <v>0</v>
      </c>
      <c r="E118" s="51"/>
      <c r="F118" s="51"/>
      <c r="G118" s="51"/>
      <c r="H118" s="51"/>
      <c r="I118" s="70"/>
      <c r="J118" s="51"/>
      <c r="K118" s="52"/>
    </row>
    <row r="119" spans="1:11" ht="11.25">
      <c r="A119" s="109"/>
      <c r="B119" s="109"/>
      <c r="C119" s="62" t="s">
        <v>52</v>
      </c>
      <c r="D119" s="77">
        <v>0</v>
      </c>
      <c r="E119" s="51"/>
      <c r="F119" s="51"/>
      <c r="G119" s="51"/>
      <c r="H119" s="51"/>
      <c r="I119" s="70"/>
      <c r="J119" s="51"/>
      <c r="K119" s="52"/>
    </row>
    <row r="120" spans="1:11" ht="11.25">
      <c r="A120" s="109"/>
      <c r="B120" s="109"/>
      <c r="C120" s="62" t="s">
        <v>97</v>
      </c>
      <c r="D120" s="77">
        <v>0</v>
      </c>
      <c r="E120" s="51"/>
      <c r="F120" s="51"/>
      <c r="G120" s="51"/>
      <c r="H120" s="51"/>
      <c r="I120" s="47"/>
      <c r="J120" s="51"/>
      <c r="K120" s="52"/>
    </row>
    <row r="121" spans="1:11" ht="11.25">
      <c r="A121" s="109"/>
      <c r="B121" s="109"/>
      <c r="C121" s="62" t="s">
        <v>236</v>
      </c>
      <c r="D121" s="77">
        <v>0</v>
      </c>
      <c r="E121" s="51"/>
      <c r="F121" s="51"/>
      <c r="G121" s="51"/>
      <c r="H121" s="51"/>
      <c r="I121" s="70"/>
      <c r="J121" s="51"/>
      <c r="K121" s="52"/>
    </row>
    <row r="122" spans="1:11" ht="11.25">
      <c r="A122" s="109"/>
      <c r="B122" s="109"/>
      <c r="C122" s="62" t="s">
        <v>100</v>
      </c>
      <c r="D122" s="77">
        <v>0</v>
      </c>
      <c r="E122" s="51"/>
      <c r="F122" s="51"/>
      <c r="G122" s="51"/>
      <c r="H122" s="51"/>
      <c r="I122" s="70"/>
      <c r="J122" s="51"/>
      <c r="K122" s="52"/>
    </row>
    <row r="123" spans="1:11" ht="11.25">
      <c r="A123" s="109"/>
      <c r="B123" s="109"/>
      <c r="C123" s="62" t="s">
        <v>7</v>
      </c>
      <c r="D123" s="77">
        <v>0</v>
      </c>
      <c r="E123" s="51"/>
      <c r="F123" s="51"/>
      <c r="G123" s="51"/>
      <c r="H123" s="62"/>
      <c r="I123" s="70"/>
      <c r="J123" s="51"/>
      <c r="K123" s="52"/>
    </row>
    <row r="124" spans="1:11" ht="11.25">
      <c r="A124" s="48"/>
      <c r="B124" s="48"/>
      <c r="C124" s="48" t="s">
        <v>8</v>
      </c>
      <c r="D124" s="95">
        <f>SUM(D116:D123)</f>
        <v>0</v>
      </c>
      <c r="E124" s="95">
        <v>0</v>
      </c>
      <c r="F124" s="95">
        <v>0</v>
      </c>
      <c r="G124" s="95">
        <v>0</v>
      </c>
      <c r="H124" s="48">
        <v>0</v>
      </c>
      <c r="I124" s="69"/>
      <c r="J124" s="37"/>
      <c r="K124" s="67">
        <v>33238</v>
      </c>
    </row>
    <row r="125" spans="1:11" ht="21.75">
      <c r="A125" s="109">
        <v>14</v>
      </c>
      <c r="B125" s="129" t="s">
        <v>74</v>
      </c>
      <c r="C125" s="113" t="s">
        <v>75</v>
      </c>
      <c r="D125" s="77"/>
      <c r="E125" s="51"/>
      <c r="F125" s="51"/>
      <c r="G125" s="51"/>
      <c r="H125" s="51"/>
      <c r="I125" s="51"/>
      <c r="J125" s="51"/>
      <c r="K125" s="52"/>
    </row>
    <row r="126" spans="1:11" ht="11.25">
      <c r="A126" s="109"/>
      <c r="B126" s="129"/>
      <c r="C126" s="62" t="s">
        <v>76</v>
      </c>
      <c r="D126" s="77">
        <v>10667</v>
      </c>
      <c r="E126" s="51"/>
      <c r="F126" s="51"/>
      <c r="G126" s="51"/>
      <c r="H126" s="51"/>
      <c r="I126" s="51"/>
      <c r="J126" s="51"/>
      <c r="K126" s="52"/>
    </row>
    <row r="127" spans="1:11" ht="11.25">
      <c r="A127" s="109"/>
      <c r="B127" s="129"/>
      <c r="C127" s="62" t="s">
        <v>7</v>
      </c>
      <c r="D127" s="77">
        <v>1454</v>
      </c>
      <c r="E127" s="51"/>
      <c r="F127" s="51"/>
      <c r="G127" s="51"/>
      <c r="H127" s="51"/>
      <c r="I127" s="51" t="s">
        <v>77</v>
      </c>
      <c r="J127" s="51"/>
      <c r="K127" s="52"/>
    </row>
    <row r="128" spans="1:11" ht="11.25">
      <c r="A128" s="48"/>
      <c r="B128" s="130"/>
      <c r="C128" s="48" t="s">
        <v>8</v>
      </c>
      <c r="D128" s="95">
        <f>SUM(D126:D127)</f>
        <v>12121</v>
      </c>
      <c r="E128" s="95">
        <f>3293+2167</f>
        <v>5460</v>
      </c>
      <c r="F128" s="95">
        <v>20</v>
      </c>
      <c r="G128" s="95">
        <v>20</v>
      </c>
      <c r="H128" s="48">
        <v>290</v>
      </c>
      <c r="I128" s="57" t="s">
        <v>78</v>
      </c>
      <c r="J128" s="48">
        <v>6781</v>
      </c>
      <c r="K128" s="67">
        <v>33969</v>
      </c>
    </row>
    <row r="129" spans="1:11" ht="11.25">
      <c r="A129" s="139">
        <v>15</v>
      </c>
      <c r="B129" s="139" t="s">
        <v>106</v>
      </c>
      <c r="C129" s="113" t="s">
        <v>239</v>
      </c>
      <c r="D129" s="77"/>
      <c r="E129" s="51"/>
      <c r="F129" s="51"/>
      <c r="G129" s="51"/>
      <c r="H129" s="51"/>
      <c r="I129" s="68"/>
      <c r="J129" s="51"/>
      <c r="K129" s="52"/>
    </row>
    <row r="130" spans="1:11" ht="11.25">
      <c r="A130" s="109"/>
      <c r="B130" s="109"/>
      <c r="C130" s="21" t="s">
        <v>107</v>
      </c>
      <c r="D130" s="77"/>
      <c r="E130" s="51"/>
      <c r="F130" s="51"/>
      <c r="G130" s="51"/>
      <c r="H130" s="51"/>
      <c r="I130" s="51"/>
      <c r="J130" s="51"/>
      <c r="K130" s="52"/>
    </row>
    <row r="131" spans="1:11" ht="11.25">
      <c r="A131" s="109"/>
      <c r="B131" s="109"/>
      <c r="C131" s="62" t="s">
        <v>4</v>
      </c>
      <c r="D131" s="77">
        <v>0</v>
      </c>
      <c r="E131" s="51"/>
      <c r="F131" s="51"/>
      <c r="G131" s="51"/>
      <c r="H131" s="51"/>
      <c r="I131" s="47" t="s">
        <v>98</v>
      </c>
      <c r="J131" s="51"/>
      <c r="K131" s="52"/>
    </row>
    <row r="132" spans="1:11" ht="11.25">
      <c r="A132" s="109"/>
      <c r="B132" s="109"/>
      <c r="C132" s="62" t="s">
        <v>6</v>
      </c>
      <c r="D132" s="77">
        <v>147</v>
      </c>
      <c r="E132" s="51"/>
      <c r="F132" s="51"/>
      <c r="G132" s="51"/>
      <c r="H132" s="51"/>
      <c r="I132" s="51" t="s">
        <v>108</v>
      </c>
      <c r="J132" s="51">
        <v>791000</v>
      </c>
      <c r="K132" s="52"/>
    </row>
    <row r="133" spans="1:11" ht="11.25">
      <c r="A133" s="109"/>
      <c r="B133" s="109"/>
      <c r="C133" s="62" t="s">
        <v>5</v>
      </c>
      <c r="D133" s="77">
        <v>876</v>
      </c>
      <c r="E133" s="51"/>
      <c r="F133" s="51"/>
      <c r="G133" s="51"/>
      <c r="H133" s="51"/>
      <c r="I133" s="70" t="s">
        <v>109</v>
      </c>
      <c r="J133" s="71">
        <v>2400000</v>
      </c>
      <c r="K133" s="52"/>
    </row>
    <row r="134" spans="1:11" ht="11.25">
      <c r="A134" s="109"/>
      <c r="B134" s="109"/>
      <c r="C134" s="62" t="s">
        <v>52</v>
      </c>
      <c r="D134" s="77">
        <v>0</v>
      </c>
      <c r="E134" s="51"/>
      <c r="F134" s="51"/>
      <c r="G134" s="51"/>
      <c r="H134" s="51"/>
      <c r="I134" s="51" t="s">
        <v>110</v>
      </c>
      <c r="J134" s="51">
        <v>46000</v>
      </c>
      <c r="K134" s="137"/>
    </row>
    <row r="135" spans="1:11" ht="11.25">
      <c r="A135" s="109"/>
      <c r="B135" s="109"/>
      <c r="C135" s="62" t="s">
        <v>97</v>
      </c>
      <c r="D135" s="77">
        <v>0</v>
      </c>
      <c r="E135" s="51"/>
      <c r="F135" s="51"/>
      <c r="G135" s="51"/>
      <c r="H135" s="51"/>
      <c r="I135" s="51" t="s">
        <v>111</v>
      </c>
      <c r="J135" s="51">
        <v>81000</v>
      </c>
      <c r="K135" s="52"/>
    </row>
    <row r="136" spans="1:11" ht="11.25">
      <c r="A136" s="109"/>
      <c r="B136" s="109"/>
      <c r="C136" s="62" t="s">
        <v>236</v>
      </c>
      <c r="D136" s="77">
        <v>12745</v>
      </c>
      <c r="E136" s="51"/>
      <c r="F136" s="51"/>
      <c r="G136" s="51"/>
      <c r="H136" s="51"/>
      <c r="I136" s="51" t="s">
        <v>112</v>
      </c>
      <c r="J136" s="51">
        <v>35000</v>
      </c>
      <c r="K136" s="52"/>
    </row>
    <row r="137" spans="1:11" ht="11.25">
      <c r="A137" s="109"/>
      <c r="B137" s="109"/>
      <c r="C137" s="62" t="s">
        <v>113</v>
      </c>
      <c r="D137" s="78">
        <v>0</v>
      </c>
      <c r="E137" s="51"/>
      <c r="F137" s="51"/>
      <c r="G137" s="51"/>
      <c r="H137" s="51"/>
      <c r="J137" s="51"/>
      <c r="K137" s="52"/>
    </row>
    <row r="138" spans="1:11" ht="11.25">
      <c r="A138" s="109"/>
      <c r="B138" s="109"/>
      <c r="C138" s="62" t="s">
        <v>7</v>
      </c>
      <c r="D138" s="77">
        <v>2614</v>
      </c>
      <c r="E138" s="51"/>
      <c r="F138" s="51"/>
      <c r="G138" s="51"/>
      <c r="H138" s="51"/>
      <c r="I138" s="51"/>
      <c r="K138" s="52"/>
    </row>
    <row r="139" spans="1:11" ht="11.25">
      <c r="A139" s="64"/>
      <c r="B139" s="64"/>
      <c r="C139" s="48" t="s">
        <v>8</v>
      </c>
      <c r="D139" s="49">
        <f>SUM(D131:D138)</f>
        <v>16382</v>
      </c>
      <c r="E139" s="45">
        <v>8507</v>
      </c>
      <c r="F139" s="45">
        <v>25</v>
      </c>
      <c r="G139" s="45">
        <v>22</v>
      </c>
      <c r="H139" s="45">
        <v>707</v>
      </c>
      <c r="I139" s="45"/>
      <c r="J139" s="45"/>
      <c r="K139" s="67">
        <v>33603</v>
      </c>
    </row>
    <row r="140" spans="1:11" ht="21.75">
      <c r="A140" s="109">
        <v>16</v>
      </c>
      <c r="B140" s="129" t="s">
        <v>79</v>
      </c>
      <c r="C140" s="113" t="s">
        <v>80</v>
      </c>
      <c r="D140" s="77"/>
      <c r="E140" s="51"/>
      <c r="F140" s="51"/>
      <c r="G140" s="51"/>
      <c r="H140" s="51"/>
      <c r="I140" s="51"/>
      <c r="J140" s="51"/>
      <c r="K140" s="52"/>
    </row>
    <row r="141" spans="1:11" ht="11.25">
      <c r="A141" s="65"/>
      <c r="B141" s="65" t="s">
        <v>81</v>
      </c>
      <c r="C141" s="62" t="s">
        <v>236</v>
      </c>
      <c r="D141" s="77">
        <v>4953</v>
      </c>
      <c r="E141" s="51"/>
      <c r="F141" s="51"/>
      <c r="G141" s="51"/>
      <c r="H141" s="51"/>
      <c r="I141" s="51"/>
      <c r="J141" s="51"/>
      <c r="K141" s="52"/>
    </row>
    <row r="142" spans="1:11" ht="11.25">
      <c r="A142" s="109"/>
      <c r="B142" s="129" t="s">
        <v>82</v>
      </c>
      <c r="C142" s="62"/>
      <c r="D142" s="77"/>
      <c r="E142" s="51"/>
      <c r="F142" s="51"/>
      <c r="G142" s="51"/>
      <c r="H142" s="51"/>
      <c r="I142" s="51"/>
      <c r="J142" s="51"/>
      <c r="K142" s="52"/>
    </row>
    <row r="143" spans="1:11" ht="11.25">
      <c r="A143" s="109"/>
      <c r="B143" s="129"/>
      <c r="C143" s="62" t="s">
        <v>7</v>
      </c>
      <c r="D143" s="77">
        <v>0</v>
      </c>
      <c r="E143" s="51"/>
      <c r="F143" s="51"/>
      <c r="G143" s="51"/>
      <c r="H143" s="51"/>
      <c r="I143" s="51" t="s">
        <v>83</v>
      </c>
      <c r="J143" s="51"/>
      <c r="K143" s="52"/>
    </row>
    <row r="144" spans="1:11" ht="11.25">
      <c r="A144" s="48"/>
      <c r="B144" s="130"/>
      <c r="C144" s="48" t="s">
        <v>8</v>
      </c>
      <c r="D144" s="95">
        <f>SUM(D141:D143)</f>
        <v>4953</v>
      </c>
      <c r="E144" s="95">
        <f>1981+411</f>
        <v>2392</v>
      </c>
      <c r="F144" s="95">
        <v>20</v>
      </c>
      <c r="G144" s="95">
        <v>22</v>
      </c>
      <c r="H144" s="48">
        <v>297</v>
      </c>
      <c r="I144" s="57" t="s">
        <v>84</v>
      </c>
      <c r="J144" s="48">
        <v>575000</v>
      </c>
      <c r="K144" s="67">
        <v>33238</v>
      </c>
    </row>
    <row r="145" spans="1:11" ht="21.75">
      <c r="A145" s="139">
        <v>17</v>
      </c>
      <c r="B145" s="139" t="s">
        <v>114</v>
      </c>
      <c r="C145" s="113" t="s">
        <v>115</v>
      </c>
      <c r="D145" s="77"/>
      <c r="E145" s="51"/>
      <c r="F145" s="51"/>
      <c r="G145" s="51"/>
      <c r="H145" s="51"/>
      <c r="I145" s="73"/>
      <c r="J145" s="51"/>
      <c r="K145" s="52"/>
    </row>
    <row r="146" spans="1:11" ht="11.25">
      <c r="A146" s="109"/>
      <c r="B146" s="109"/>
      <c r="C146" s="62" t="s">
        <v>4</v>
      </c>
      <c r="D146" s="77">
        <v>0</v>
      </c>
      <c r="E146" s="51"/>
      <c r="F146" s="51"/>
      <c r="G146" s="51"/>
      <c r="H146" s="51"/>
      <c r="I146" s="73"/>
      <c r="J146" s="51"/>
      <c r="K146" s="52"/>
    </row>
    <row r="147" spans="1:11" ht="11.25">
      <c r="A147" s="109"/>
      <c r="B147" s="109"/>
      <c r="C147" s="62" t="s">
        <v>6</v>
      </c>
      <c r="D147" s="77">
        <v>57</v>
      </c>
      <c r="E147" s="51"/>
      <c r="F147" s="51"/>
      <c r="G147" s="51"/>
      <c r="H147" s="51"/>
      <c r="I147" s="73"/>
      <c r="J147" s="51"/>
      <c r="K147" s="52"/>
    </row>
    <row r="148" spans="1:11" ht="11.25">
      <c r="A148" s="109"/>
      <c r="B148" s="109"/>
      <c r="C148" s="62" t="s">
        <v>5</v>
      </c>
      <c r="D148" s="77">
        <v>2945</v>
      </c>
      <c r="E148" s="51"/>
      <c r="F148" s="51"/>
      <c r="G148" s="51"/>
      <c r="H148" s="51"/>
      <c r="I148" s="110"/>
      <c r="J148" s="51"/>
      <c r="K148" s="52"/>
    </row>
    <row r="149" spans="1:11" ht="11.25">
      <c r="A149" s="109"/>
      <c r="B149" s="109"/>
      <c r="C149" s="62" t="s">
        <v>52</v>
      </c>
      <c r="D149" s="140">
        <v>0</v>
      </c>
      <c r="E149" s="51"/>
      <c r="F149" s="51"/>
      <c r="G149" s="51"/>
      <c r="H149" s="51"/>
      <c r="I149" s="110"/>
      <c r="J149" s="51"/>
      <c r="K149" s="52"/>
    </row>
    <row r="150" spans="1:11" ht="11.25">
      <c r="A150" s="109"/>
      <c r="B150" s="109"/>
      <c r="C150" s="62" t="s">
        <v>97</v>
      </c>
      <c r="D150" s="77">
        <v>0</v>
      </c>
      <c r="E150" s="51"/>
      <c r="F150" s="51"/>
      <c r="G150" s="51"/>
      <c r="H150" s="109" t="s">
        <v>219</v>
      </c>
      <c r="I150" s="47" t="s">
        <v>98</v>
      </c>
      <c r="J150" s="51"/>
      <c r="K150" s="52"/>
    </row>
    <row r="151" spans="1:11" ht="11.25">
      <c r="A151" s="109"/>
      <c r="B151" s="109"/>
      <c r="C151" s="62" t="s">
        <v>236</v>
      </c>
      <c r="D151" s="77">
        <v>69272</v>
      </c>
      <c r="E151" s="51"/>
      <c r="F151" s="51"/>
      <c r="G151" s="51"/>
      <c r="H151" s="109" t="s">
        <v>218</v>
      </c>
      <c r="I151" s="110" t="s">
        <v>116</v>
      </c>
      <c r="J151" s="51">
        <v>200000</v>
      </c>
      <c r="K151" s="52"/>
    </row>
    <row r="152" spans="1:11" ht="11.25">
      <c r="A152" s="109"/>
      <c r="B152" s="109"/>
      <c r="C152" s="62" t="s">
        <v>100</v>
      </c>
      <c r="D152" s="77">
        <v>0</v>
      </c>
      <c r="E152" s="51"/>
      <c r="F152" s="51"/>
      <c r="G152" s="51"/>
      <c r="H152" s="109" t="s">
        <v>220</v>
      </c>
      <c r="I152" s="110" t="s">
        <v>117</v>
      </c>
      <c r="J152" s="51">
        <v>1800000</v>
      </c>
      <c r="K152" s="52"/>
    </row>
    <row r="153" spans="1:11" ht="11.25">
      <c r="A153" s="109"/>
      <c r="B153" s="109"/>
      <c r="C153" s="62" t="s">
        <v>7</v>
      </c>
      <c r="D153" s="77">
        <v>2388</v>
      </c>
      <c r="E153" s="51"/>
      <c r="F153" s="51"/>
      <c r="G153" s="51"/>
      <c r="H153" s="62"/>
      <c r="I153" s="110" t="s">
        <v>118</v>
      </c>
      <c r="J153" s="51">
        <v>300000</v>
      </c>
      <c r="K153" s="52"/>
    </row>
    <row r="154" spans="1:11" ht="11.25">
      <c r="A154" s="64"/>
      <c r="B154" s="64"/>
      <c r="C154" s="48" t="s">
        <v>8</v>
      </c>
      <c r="D154" s="49">
        <f>SUM(D146:D153)</f>
        <v>74662</v>
      </c>
      <c r="E154" s="45">
        <v>38936</v>
      </c>
      <c r="F154" s="45">
        <v>107</v>
      </c>
      <c r="G154" s="45">
        <v>25</v>
      </c>
      <c r="H154" s="156">
        <v>876</v>
      </c>
      <c r="I154" s="74" t="s">
        <v>119</v>
      </c>
      <c r="J154" s="75">
        <v>280000</v>
      </c>
      <c r="K154" s="46">
        <v>33603</v>
      </c>
    </row>
    <row r="155" spans="1:11" ht="21.75">
      <c r="A155" s="139">
        <v>17</v>
      </c>
      <c r="B155" s="139" t="s">
        <v>120</v>
      </c>
      <c r="C155" s="113" t="s">
        <v>115</v>
      </c>
      <c r="D155" s="77"/>
      <c r="E155" s="51"/>
      <c r="F155" s="51"/>
      <c r="G155" s="51"/>
      <c r="H155" s="51"/>
      <c r="I155" s="110"/>
      <c r="J155" s="51"/>
      <c r="K155" s="52"/>
    </row>
    <row r="156" spans="1:11" ht="11.25">
      <c r="A156" s="109"/>
      <c r="B156" s="109"/>
      <c r="C156" s="62" t="s">
        <v>4</v>
      </c>
      <c r="D156" s="77">
        <v>0</v>
      </c>
      <c r="E156" s="51"/>
      <c r="F156" s="51"/>
      <c r="G156" s="51"/>
      <c r="H156" s="51"/>
      <c r="I156" s="110"/>
      <c r="J156" s="51"/>
      <c r="K156" s="52"/>
    </row>
    <row r="157" spans="1:11" ht="11.25">
      <c r="A157" s="109"/>
      <c r="B157" s="109"/>
      <c r="C157" s="62" t="s">
        <v>6</v>
      </c>
      <c r="D157" s="77">
        <v>0</v>
      </c>
      <c r="E157" s="51"/>
      <c r="F157" s="51"/>
      <c r="G157" s="51"/>
      <c r="H157" s="51"/>
      <c r="I157" s="47" t="s">
        <v>98</v>
      </c>
      <c r="J157" s="51"/>
      <c r="K157" s="52"/>
    </row>
    <row r="158" spans="1:11" ht="11.25">
      <c r="A158" s="109"/>
      <c r="B158" s="109"/>
      <c r="C158" s="62" t="s">
        <v>5</v>
      </c>
      <c r="D158" s="77">
        <v>0</v>
      </c>
      <c r="E158" s="51"/>
      <c r="F158" s="51"/>
      <c r="G158" s="51"/>
      <c r="H158" s="51"/>
      <c r="I158" s="110" t="s">
        <v>121</v>
      </c>
      <c r="J158" s="51">
        <v>69000</v>
      </c>
      <c r="K158" s="52"/>
    </row>
    <row r="159" spans="1:11" ht="11.25">
      <c r="A159" s="109"/>
      <c r="B159" s="109"/>
      <c r="C159" s="62" t="s">
        <v>52</v>
      </c>
      <c r="D159" s="77">
        <v>0</v>
      </c>
      <c r="E159" s="51"/>
      <c r="F159" s="51"/>
      <c r="G159" s="51"/>
      <c r="H159" s="51"/>
      <c r="I159" s="110" t="s">
        <v>122</v>
      </c>
      <c r="J159" s="51">
        <v>54000</v>
      </c>
      <c r="K159" s="52"/>
    </row>
    <row r="160" spans="1:11" ht="11.25">
      <c r="A160" s="109"/>
      <c r="B160" s="109"/>
      <c r="C160" s="62" t="s">
        <v>97</v>
      </c>
      <c r="D160" s="77">
        <v>0</v>
      </c>
      <c r="E160" s="51"/>
      <c r="F160" s="51"/>
      <c r="G160" s="51"/>
      <c r="H160" s="109"/>
      <c r="I160" s="110" t="s">
        <v>123</v>
      </c>
      <c r="J160" s="51">
        <v>3000</v>
      </c>
      <c r="K160" s="52"/>
    </row>
    <row r="161" spans="1:11" ht="11.25">
      <c r="A161" s="109"/>
      <c r="B161" s="109"/>
      <c r="C161" s="62" t="s">
        <v>236</v>
      </c>
      <c r="D161" s="77">
        <v>4679</v>
      </c>
      <c r="E161" s="51"/>
      <c r="F161" s="51"/>
      <c r="G161" s="51"/>
      <c r="H161" s="109"/>
      <c r="I161" s="110" t="s">
        <v>124</v>
      </c>
      <c r="J161" s="51">
        <v>575000</v>
      </c>
      <c r="K161" s="52"/>
    </row>
    <row r="162" spans="1:11" ht="11.25">
      <c r="A162" s="109"/>
      <c r="B162" s="109"/>
      <c r="C162" s="62" t="s">
        <v>100</v>
      </c>
      <c r="D162" s="77">
        <v>0</v>
      </c>
      <c r="E162" s="51"/>
      <c r="F162" s="51"/>
      <c r="G162" s="51"/>
      <c r="H162" s="109"/>
      <c r="I162" s="110" t="s">
        <v>125</v>
      </c>
      <c r="J162" s="51">
        <v>140000</v>
      </c>
      <c r="K162" s="52"/>
    </row>
    <row r="163" spans="1:11" ht="11.25">
      <c r="A163" s="109"/>
      <c r="B163" s="109"/>
      <c r="C163" s="62" t="s">
        <v>7</v>
      </c>
      <c r="D163" s="77">
        <v>0</v>
      </c>
      <c r="E163" s="51"/>
      <c r="F163" s="51"/>
      <c r="G163" s="51"/>
      <c r="H163" s="51"/>
      <c r="I163" s="110" t="s">
        <v>126</v>
      </c>
      <c r="J163" s="51">
        <v>575000</v>
      </c>
      <c r="K163" s="52"/>
    </row>
    <row r="164" spans="1:11" ht="11.25">
      <c r="A164" s="64"/>
      <c r="B164" s="64"/>
      <c r="C164" s="48" t="s">
        <v>8</v>
      </c>
      <c r="D164" s="49">
        <f>SUM(D156:D163)</f>
        <v>4679</v>
      </c>
      <c r="E164" s="49">
        <v>1843</v>
      </c>
      <c r="F164" s="45">
        <v>25</v>
      </c>
      <c r="G164" s="45">
        <v>15</v>
      </c>
      <c r="H164" s="49">
        <v>876</v>
      </c>
      <c r="I164" s="76" t="s">
        <v>127</v>
      </c>
      <c r="J164" s="75">
        <v>60000</v>
      </c>
      <c r="K164" s="46">
        <v>33238</v>
      </c>
    </row>
    <row r="165" spans="1:11" ht="21.75">
      <c r="A165" s="139">
        <v>18</v>
      </c>
      <c r="B165" s="139" t="s">
        <v>128</v>
      </c>
      <c r="C165" s="113" t="s">
        <v>217</v>
      </c>
      <c r="D165" s="77"/>
      <c r="E165" s="51"/>
      <c r="F165" s="51"/>
      <c r="G165" s="51"/>
      <c r="H165" s="51"/>
      <c r="I165" s="110"/>
      <c r="J165" s="51"/>
      <c r="K165" s="52"/>
    </row>
    <row r="166" spans="1:11" ht="11.25">
      <c r="A166" s="109"/>
      <c r="B166" s="109"/>
      <c r="C166" s="62" t="s">
        <v>4</v>
      </c>
      <c r="D166" s="77">
        <v>0</v>
      </c>
      <c r="E166" s="51"/>
      <c r="F166" s="51"/>
      <c r="G166" s="51"/>
      <c r="H166" s="51"/>
      <c r="I166" s="110"/>
      <c r="J166" s="51"/>
      <c r="K166" s="52"/>
    </row>
    <row r="167" spans="1:11" ht="11.25">
      <c r="A167" s="109"/>
      <c r="B167" s="109"/>
      <c r="C167" s="62" t="s">
        <v>6</v>
      </c>
      <c r="D167" s="77">
        <v>77</v>
      </c>
      <c r="E167" s="51"/>
      <c r="F167" s="51"/>
      <c r="G167" s="51"/>
      <c r="H167" s="51"/>
      <c r="I167" s="110"/>
      <c r="J167" s="51"/>
      <c r="K167" s="52"/>
    </row>
    <row r="168" spans="1:11" ht="11.25">
      <c r="A168" s="109"/>
      <c r="B168" s="109"/>
      <c r="C168" s="62" t="s">
        <v>5</v>
      </c>
      <c r="D168" s="77">
        <v>636</v>
      </c>
      <c r="E168" s="51"/>
      <c r="F168" s="51"/>
      <c r="G168" s="51"/>
      <c r="H168" s="51"/>
      <c r="I168" s="110"/>
      <c r="J168" s="51"/>
      <c r="K168" s="52"/>
    </row>
    <row r="169" spans="1:11" ht="11.25">
      <c r="A169" s="109"/>
      <c r="B169" s="109"/>
      <c r="C169" s="62" t="s">
        <v>52</v>
      </c>
      <c r="D169" s="77">
        <v>0</v>
      </c>
      <c r="E169" s="51"/>
      <c r="F169" s="51"/>
      <c r="G169" s="51"/>
      <c r="H169" s="51"/>
      <c r="I169" s="110"/>
      <c r="J169" s="51"/>
      <c r="K169" s="52"/>
    </row>
    <row r="170" spans="1:11" ht="11.25">
      <c r="A170" s="109"/>
      <c r="B170" s="109"/>
      <c r="C170" s="62" t="s">
        <v>97</v>
      </c>
      <c r="D170" s="77">
        <v>0</v>
      </c>
      <c r="E170" s="51"/>
      <c r="F170" s="51"/>
      <c r="G170" s="51"/>
      <c r="H170" s="51"/>
      <c r="I170" s="110"/>
      <c r="J170" s="51"/>
      <c r="K170" s="52"/>
    </row>
    <row r="171" spans="1:11" ht="11.25">
      <c r="A171" s="109"/>
      <c r="B171" s="109"/>
      <c r="C171" s="62" t="s">
        <v>236</v>
      </c>
      <c r="D171" s="77">
        <v>7095</v>
      </c>
      <c r="E171" s="51"/>
      <c r="F171" s="51"/>
      <c r="G171" s="51"/>
      <c r="H171" s="51"/>
      <c r="I171" s="73" t="s">
        <v>129</v>
      </c>
      <c r="J171" s="51"/>
      <c r="K171" s="52"/>
    </row>
    <row r="172" spans="1:11" ht="11.25">
      <c r="A172" s="109"/>
      <c r="B172" s="109"/>
      <c r="C172" s="62" t="s">
        <v>100</v>
      </c>
      <c r="D172" s="78">
        <v>0</v>
      </c>
      <c r="E172" s="51"/>
      <c r="F172" s="51"/>
      <c r="G172" s="51"/>
      <c r="H172" s="51"/>
      <c r="I172" s="110" t="s">
        <v>130</v>
      </c>
      <c r="J172" s="51">
        <v>500000</v>
      </c>
      <c r="K172" s="52"/>
    </row>
    <row r="173" spans="1:11" ht="11.25">
      <c r="A173" s="109"/>
      <c r="B173" s="109"/>
      <c r="C173" s="62" t="s">
        <v>7</v>
      </c>
      <c r="D173" s="77">
        <v>960</v>
      </c>
      <c r="E173" s="51"/>
      <c r="F173" s="51"/>
      <c r="G173" s="51"/>
      <c r="H173" s="62"/>
      <c r="I173" s="110" t="s">
        <v>131</v>
      </c>
      <c r="J173" s="51">
        <v>950000</v>
      </c>
      <c r="K173" s="52"/>
    </row>
    <row r="174" spans="1:11" ht="11.25">
      <c r="A174" s="57"/>
      <c r="B174" s="57"/>
      <c r="C174" s="48" t="s">
        <v>8</v>
      </c>
      <c r="D174" s="49">
        <f>SUM(D166:D173)</f>
        <v>8768</v>
      </c>
      <c r="E174" s="45">
        <v>5315</v>
      </c>
      <c r="F174" s="45">
        <v>16</v>
      </c>
      <c r="G174" s="45">
        <v>19</v>
      </c>
      <c r="H174" s="45">
        <v>115</v>
      </c>
      <c r="I174" s="74" t="s">
        <v>132</v>
      </c>
      <c r="J174" s="75">
        <v>3000000</v>
      </c>
      <c r="K174" s="46">
        <v>33603</v>
      </c>
    </row>
    <row r="175" spans="1:11" ht="21.75">
      <c r="A175" s="139">
        <v>19</v>
      </c>
      <c r="B175" s="139" t="s">
        <v>142</v>
      </c>
      <c r="C175" s="113" t="s">
        <v>134</v>
      </c>
      <c r="D175" s="77"/>
      <c r="E175" s="51"/>
      <c r="F175" s="51"/>
      <c r="G175" s="51"/>
      <c r="H175" s="51"/>
      <c r="I175" s="110"/>
      <c r="J175" s="51"/>
      <c r="K175" s="52"/>
    </row>
    <row r="176" spans="1:11" ht="11.25">
      <c r="A176" s="109"/>
      <c r="B176" s="109"/>
      <c r="C176" s="21" t="s">
        <v>143</v>
      </c>
      <c r="D176" s="77"/>
      <c r="E176" s="51"/>
      <c r="F176" s="51"/>
      <c r="G176" s="51"/>
      <c r="H176" s="51"/>
      <c r="I176" s="110"/>
      <c r="J176" s="51"/>
      <c r="K176" s="52"/>
    </row>
    <row r="177" spans="1:11" ht="11.25">
      <c r="A177" s="109"/>
      <c r="B177" s="109"/>
      <c r="C177" s="62" t="s">
        <v>4</v>
      </c>
      <c r="D177" s="77">
        <v>0</v>
      </c>
      <c r="E177" s="51"/>
      <c r="F177" s="51"/>
      <c r="G177" s="51"/>
      <c r="H177" s="51"/>
      <c r="I177" s="110"/>
      <c r="J177" s="51"/>
      <c r="K177" s="52"/>
    </row>
    <row r="178" spans="1:11" ht="11.25">
      <c r="A178" s="109"/>
      <c r="B178" s="109"/>
      <c r="C178" s="62" t="s">
        <v>6</v>
      </c>
      <c r="D178" s="77">
        <v>0</v>
      </c>
      <c r="E178" s="51"/>
      <c r="F178" s="51"/>
      <c r="G178" s="51"/>
      <c r="H178" s="51"/>
      <c r="I178" s="110"/>
      <c r="J178" s="51"/>
      <c r="K178" s="52"/>
    </row>
    <row r="179" spans="1:11" ht="11.25">
      <c r="A179" s="109"/>
      <c r="B179" s="109"/>
      <c r="C179" s="62" t="s">
        <v>5</v>
      </c>
      <c r="D179" s="77">
        <v>24</v>
      </c>
      <c r="E179" s="51"/>
      <c r="F179" s="51"/>
      <c r="G179" s="51"/>
      <c r="H179" s="51"/>
      <c r="I179" s="110"/>
      <c r="J179" s="51"/>
      <c r="K179" s="52"/>
    </row>
    <row r="180" spans="1:11" ht="11.25">
      <c r="A180" s="109"/>
      <c r="B180" s="109"/>
      <c r="C180" s="62" t="s">
        <v>52</v>
      </c>
      <c r="D180" s="77">
        <v>0</v>
      </c>
      <c r="E180" s="51"/>
      <c r="F180" s="51"/>
      <c r="G180" s="51"/>
      <c r="H180" s="51"/>
      <c r="I180" s="110"/>
      <c r="J180" s="51"/>
      <c r="K180" s="52"/>
    </row>
    <row r="181" spans="1:11" ht="11.25">
      <c r="A181" s="109"/>
      <c r="B181" s="109"/>
      <c r="C181" s="62" t="s">
        <v>97</v>
      </c>
      <c r="D181" s="77">
        <v>0</v>
      </c>
      <c r="E181" s="51"/>
      <c r="F181" s="51"/>
      <c r="G181" s="51"/>
      <c r="H181" s="51"/>
      <c r="I181" s="110"/>
      <c r="J181" s="51"/>
      <c r="K181" s="52"/>
    </row>
    <row r="182" spans="1:11" ht="11.25">
      <c r="A182" s="109"/>
      <c r="B182" s="109"/>
      <c r="C182" s="62" t="s">
        <v>236</v>
      </c>
      <c r="D182" s="77">
        <v>2696</v>
      </c>
      <c r="E182" s="51"/>
      <c r="F182" s="51"/>
      <c r="G182" s="51"/>
      <c r="H182" s="51"/>
      <c r="I182" s="110"/>
      <c r="J182" s="51"/>
      <c r="K182" s="52"/>
    </row>
    <row r="183" spans="1:11" ht="11.25">
      <c r="A183" s="109"/>
      <c r="B183" s="109"/>
      <c r="C183" s="62" t="s">
        <v>113</v>
      </c>
      <c r="D183" s="87"/>
      <c r="E183" s="51"/>
      <c r="F183" s="51"/>
      <c r="G183" s="51"/>
      <c r="H183" s="51"/>
      <c r="I183" s="110"/>
      <c r="J183" s="51"/>
      <c r="K183" s="52"/>
    </row>
    <row r="184" spans="1:11" ht="56.25">
      <c r="A184" s="109"/>
      <c r="B184" s="109"/>
      <c r="C184" s="62" t="s">
        <v>7</v>
      </c>
      <c r="D184" s="77">
        <v>0</v>
      </c>
      <c r="E184" s="51"/>
      <c r="F184" s="51"/>
      <c r="G184" s="51"/>
      <c r="H184" s="155" t="s">
        <v>264</v>
      </c>
      <c r="I184" s="73"/>
      <c r="J184" s="51"/>
      <c r="K184" s="52"/>
    </row>
    <row r="185" spans="1:11" ht="11.25">
      <c r="A185" s="109"/>
      <c r="B185" s="109"/>
      <c r="C185" s="56" t="s">
        <v>8</v>
      </c>
      <c r="D185" s="58">
        <f>SUM(D176:D184)</f>
        <v>2720</v>
      </c>
      <c r="E185" s="21">
        <v>1854</v>
      </c>
      <c r="F185" s="21">
        <v>6</v>
      </c>
      <c r="G185" s="21">
        <v>12</v>
      </c>
      <c r="H185" s="109"/>
      <c r="I185" s="73" t="s">
        <v>136</v>
      </c>
      <c r="J185" s="51">
        <v>50000</v>
      </c>
      <c r="K185" s="52"/>
    </row>
    <row r="186" spans="1:11" ht="11.25">
      <c r="A186" s="57"/>
      <c r="B186" s="57"/>
      <c r="C186" s="75"/>
      <c r="D186" s="134"/>
      <c r="E186" s="75"/>
      <c r="F186" s="75"/>
      <c r="G186" s="75"/>
      <c r="H186" s="155"/>
      <c r="I186" s="74"/>
      <c r="J186" s="75">
        <v>3000</v>
      </c>
      <c r="K186" s="46">
        <v>32508</v>
      </c>
    </row>
    <row r="187" spans="1:11" ht="21.75">
      <c r="A187" s="94">
        <v>19</v>
      </c>
      <c r="B187" s="94" t="s">
        <v>139</v>
      </c>
      <c r="C187" s="113" t="s">
        <v>134</v>
      </c>
      <c r="D187" s="77"/>
      <c r="E187" s="51"/>
      <c r="F187" s="51"/>
      <c r="G187" s="51"/>
      <c r="H187" s="51"/>
      <c r="I187" s="110"/>
      <c r="J187" s="51"/>
      <c r="K187" s="52"/>
    </row>
    <row r="188" spans="1:11" ht="11.25">
      <c r="A188" s="109"/>
      <c r="B188" s="109"/>
      <c r="C188" s="21" t="s">
        <v>140</v>
      </c>
      <c r="D188" s="77"/>
      <c r="E188" s="51"/>
      <c r="F188" s="51"/>
      <c r="G188" s="51"/>
      <c r="H188" s="51"/>
      <c r="I188" s="110"/>
      <c r="J188" s="51"/>
      <c r="K188" s="52"/>
    </row>
    <row r="189" spans="1:11" ht="11.25">
      <c r="A189" s="109"/>
      <c r="B189" s="109"/>
      <c r="C189" s="62" t="s">
        <v>4</v>
      </c>
      <c r="D189" s="77">
        <v>0</v>
      </c>
      <c r="E189" s="51"/>
      <c r="F189" s="51"/>
      <c r="G189" s="51"/>
      <c r="H189" s="51"/>
      <c r="I189" s="110"/>
      <c r="J189" s="51"/>
      <c r="K189" s="52"/>
    </row>
    <row r="190" spans="1:11" ht="11.25">
      <c r="A190" s="109"/>
      <c r="B190" s="109"/>
      <c r="C190" s="62" t="s">
        <v>6</v>
      </c>
      <c r="D190" s="77">
        <v>0</v>
      </c>
      <c r="E190" s="51"/>
      <c r="F190" s="51"/>
      <c r="G190" s="51"/>
      <c r="H190" s="51"/>
      <c r="I190" s="110"/>
      <c r="J190" s="51"/>
      <c r="K190" s="52"/>
    </row>
    <row r="191" spans="1:11" ht="11.25">
      <c r="A191" s="109"/>
      <c r="B191" s="109"/>
      <c r="C191" s="62" t="s">
        <v>5</v>
      </c>
      <c r="D191" s="77">
        <v>90</v>
      </c>
      <c r="E191" s="51"/>
      <c r="F191" s="51"/>
      <c r="G191" s="51"/>
      <c r="H191" s="51"/>
      <c r="I191" s="110"/>
      <c r="J191" s="51"/>
      <c r="K191" s="52"/>
    </row>
    <row r="192" spans="1:11" ht="11.25">
      <c r="A192" s="109"/>
      <c r="B192" s="109"/>
      <c r="C192" s="62" t="s">
        <v>52</v>
      </c>
      <c r="D192" s="77">
        <v>0</v>
      </c>
      <c r="E192" s="51"/>
      <c r="F192" s="51"/>
      <c r="G192" s="51"/>
      <c r="H192" s="51"/>
      <c r="I192" s="110"/>
      <c r="J192" s="51"/>
      <c r="K192" s="52"/>
    </row>
    <row r="193" spans="1:11" ht="11.25">
      <c r="A193" s="109"/>
      <c r="B193" s="109"/>
      <c r="C193" s="62" t="s">
        <v>97</v>
      </c>
      <c r="D193" s="77">
        <v>0</v>
      </c>
      <c r="E193" s="51"/>
      <c r="F193" s="51"/>
      <c r="G193" s="51"/>
      <c r="H193" s="51"/>
      <c r="I193" s="110"/>
      <c r="J193" s="51"/>
      <c r="K193" s="52"/>
    </row>
    <row r="194" spans="1:11" ht="11.25">
      <c r="A194" s="109"/>
      <c r="B194" s="109"/>
      <c r="C194" s="62" t="s">
        <v>236</v>
      </c>
      <c r="D194" s="77">
        <v>1105</v>
      </c>
      <c r="E194" s="51"/>
      <c r="F194" s="51"/>
      <c r="G194" s="51"/>
      <c r="H194" s="51"/>
      <c r="I194" s="110"/>
      <c r="J194" s="51"/>
      <c r="K194" s="52"/>
    </row>
    <row r="195" spans="1:11" ht="11.25">
      <c r="A195" s="109"/>
      <c r="B195" s="109"/>
      <c r="C195" s="62" t="s">
        <v>113</v>
      </c>
      <c r="D195" s="78" t="s">
        <v>141</v>
      </c>
      <c r="E195" s="51"/>
      <c r="F195" s="51"/>
      <c r="G195" s="51"/>
      <c r="H195" s="51"/>
      <c r="I195" s="110"/>
      <c r="J195" s="51"/>
      <c r="K195" s="52"/>
    </row>
    <row r="196" spans="1:11" ht="11.25">
      <c r="A196" s="109"/>
      <c r="B196" s="109"/>
      <c r="C196" s="62" t="s">
        <v>7</v>
      </c>
      <c r="D196" s="77">
        <v>0</v>
      </c>
      <c r="E196" s="51"/>
      <c r="F196" s="51"/>
      <c r="G196" s="51"/>
      <c r="H196" s="109"/>
      <c r="I196" s="73" t="s">
        <v>136</v>
      </c>
      <c r="J196" s="51"/>
      <c r="K196" s="52"/>
    </row>
    <row r="197" spans="1:11" ht="11.25">
      <c r="A197" s="109"/>
      <c r="B197" s="109"/>
      <c r="C197" s="56" t="s">
        <v>8</v>
      </c>
      <c r="D197" s="58">
        <f>SUM(D188:D196)</f>
        <v>1195</v>
      </c>
      <c r="E197" s="21">
        <v>727</v>
      </c>
      <c r="F197" s="21">
        <v>4</v>
      </c>
      <c r="G197" s="21">
        <v>7</v>
      </c>
      <c r="H197" s="109"/>
      <c r="I197" s="110" t="s">
        <v>137</v>
      </c>
      <c r="J197" s="51">
        <v>50000</v>
      </c>
      <c r="K197" s="52"/>
    </row>
    <row r="198" spans="1:11" ht="11.25">
      <c r="A198" s="57"/>
      <c r="B198" s="57"/>
      <c r="C198" s="75"/>
      <c r="D198" s="134"/>
      <c r="E198" s="75"/>
      <c r="F198" s="75"/>
      <c r="G198" s="75"/>
      <c r="H198" s="57"/>
      <c r="I198" s="74" t="s">
        <v>138</v>
      </c>
      <c r="J198" s="75">
        <v>3000</v>
      </c>
      <c r="K198" s="46">
        <v>32873</v>
      </c>
    </row>
    <row r="199" spans="1:11" ht="21.75">
      <c r="A199" s="138">
        <v>19</v>
      </c>
      <c r="B199" s="138" t="s">
        <v>133</v>
      </c>
      <c r="C199" s="151" t="s">
        <v>134</v>
      </c>
      <c r="D199" s="131" t="s">
        <v>31</v>
      </c>
      <c r="E199" s="132"/>
      <c r="F199" s="132"/>
      <c r="G199" s="132"/>
      <c r="H199" s="132"/>
      <c r="I199" s="141"/>
      <c r="J199" s="132"/>
      <c r="K199" s="142"/>
    </row>
    <row r="200" spans="1:11" ht="11.25">
      <c r="A200" s="109"/>
      <c r="B200" s="109"/>
      <c r="C200" s="21" t="s">
        <v>135</v>
      </c>
      <c r="D200" s="77"/>
      <c r="E200" s="51"/>
      <c r="F200" s="51"/>
      <c r="G200" s="51"/>
      <c r="H200" s="51"/>
      <c r="I200" s="110"/>
      <c r="J200" s="51"/>
      <c r="K200" s="52"/>
    </row>
    <row r="201" spans="1:11" ht="11.25">
      <c r="A201" s="109"/>
      <c r="B201" s="109"/>
      <c r="C201" s="62" t="s">
        <v>4</v>
      </c>
      <c r="D201" s="77">
        <v>0</v>
      </c>
      <c r="E201" s="51"/>
      <c r="F201" s="51"/>
      <c r="G201" s="51"/>
      <c r="H201" s="51"/>
      <c r="I201" s="110"/>
      <c r="J201" s="51"/>
      <c r="K201" s="52"/>
    </row>
    <row r="202" spans="1:11" ht="11.25">
      <c r="A202" s="109"/>
      <c r="B202" s="109"/>
      <c r="C202" s="62" t="s">
        <v>6</v>
      </c>
      <c r="D202" s="77">
        <v>0</v>
      </c>
      <c r="E202" s="51"/>
      <c r="F202" s="51"/>
      <c r="G202" s="51"/>
      <c r="H202" s="51"/>
      <c r="I202" s="110"/>
      <c r="J202" s="51"/>
      <c r="K202" s="52"/>
    </row>
    <row r="203" spans="1:11" ht="11.25">
      <c r="A203" s="109"/>
      <c r="B203" s="109"/>
      <c r="C203" s="62" t="s">
        <v>5</v>
      </c>
      <c r="D203" s="77">
        <v>0</v>
      </c>
      <c r="E203" s="51"/>
      <c r="F203" s="51"/>
      <c r="G203" s="51"/>
      <c r="H203" s="51"/>
      <c r="I203" s="110"/>
      <c r="J203" s="51"/>
      <c r="K203" s="52"/>
    </row>
    <row r="204" spans="1:11" ht="11.25">
      <c r="A204" s="109"/>
      <c r="B204" s="109"/>
      <c r="C204" s="62" t="s">
        <v>52</v>
      </c>
      <c r="D204" s="77">
        <v>463</v>
      </c>
      <c r="E204" s="51"/>
      <c r="F204" s="51"/>
      <c r="G204" s="51"/>
      <c r="H204" s="51"/>
      <c r="I204" s="110"/>
      <c r="J204" s="51"/>
      <c r="K204" s="52"/>
    </row>
    <row r="205" spans="1:11" ht="11.25">
      <c r="A205" s="109"/>
      <c r="B205" s="109"/>
      <c r="C205" s="62" t="s">
        <v>97</v>
      </c>
      <c r="D205" s="77">
        <v>0</v>
      </c>
      <c r="E205" s="51"/>
      <c r="F205" s="51"/>
      <c r="G205" s="51"/>
      <c r="H205" s="51"/>
      <c r="I205" s="110"/>
      <c r="J205" s="51"/>
      <c r="K205" s="52"/>
    </row>
    <row r="206" spans="1:11" ht="11.25">
      <c r="A206" s="109"/>
      <c r="B206" s="109"/>
      <c r="C206" s="62" t="s">
        <v>236</v>
      </c>
      <c r="D206" s="77">
        <v>1241</v>
      </c>
      <c r="E206" s="51"/>
      <c r="F206" s="51"/>
      <c r="G206" s="51"/>
      <c r="H206" s="51"/>
      <c r="I206" s="110"/>
      <c r="J206" s="51"/>
      <c r="K206" s="52"/>
    </row>
    <row r="207" spans="1:11" ht="11.25">
      <c r="A207" s="109"/>
      <c r="B207" s="109"/>
      <c r="C207" s="62" t="s">
        <v>113</v>
      </c>
      <c r="D207" s="78">
        <v>0</v>
      </c>
      <c r="E207" s="51"/>
      <c r="F207" s="51"/>
      <c r="G207" s="51"/>
      <c r="H207" s="51"/>
      <c r="I207" s="73" t="s">
        <v>136</v>
      </c>
      <c r="J207" s="51"/>
      <c r="K207" s="52"/>
    </row>
    <row r="208" spans="1:11" ht="11.25">
      <c r="A208" s="109"/>
      <c r="B208" s="109"/>
      <c r="C208" s="62" t="s">
        <v>7</v>
      </c>
      <c r="D208" s="77">
        <v>0</v>
      </c>
      <c r="E208" s="51"/>
      <c r="F208" s="51"/>
      <c r="G208" s="51"/>
      <c r="H208" s="62"/>
      <c r="I208" s="110" t="s">
        <v>137</v>
      </c>
      <c r="J208" s="51">
        <v>50000</v>
      </c>
      <c r="K208" s="52"/>
    </row>
    <row r="209" spans="1:11" ht="11.25">
      <c r="A209" s="57"/>
      <c r="B209" s="57"/>
      <c r="C209" s="48" t="s">
        <v>8</v>
      </c>
      <c r="D209" s="49">
        <f>SUM(D201:D208)</f>
        <v>1704</v>
      </c>
      <c r="E209" s="45">
        <v>995</v>
      </c>
      <c r="F209" s="45">
        <v>6</v>
      </c>
      <c r="G209" s="45">
        <v>10</v>
      </c>
      <c r="H209" s="45">
        <v>68</v>
      </c>
      <c r="I209" s="74" t="s">
        <v>138</v>
      </c>
      <c r="J209" s="75">
        <v>3000</v>
      </c>
      <c r="K209" s="46">
        <v>34334</v>
      </c>
    </row>
    <row r="210" spans="1:11" ht="21">
      <c r="A210" s="109">
        <v>20</v>
      </c>
      <c r="B210" s="129" t="s">
        <v>87</v>
      </c>
      <c r="C210" s="63" t="s">
        <v>88</v>
      </c>
      <c r="D210" s="77"/>
      <c r="E210" s="51"/>
      <c r="F210" s="51"/>
      <c r="G210" s="51"/>
      <c r="H210" s="51"/>
      <c r="I210" s="51"/>
      <c r="J210" s="51"/>
      <c r="K210" s="52"/>
    </row>
    <row r="211" spans="1:11" ht="11.25">
      <c r="A211" s="109"/>
      <c r="B211" s="129"/>
      <c r="C211" s="62" t="s">
        <v>4</v>
      </c>
      <c r="D211" s="77">
        <v>0</v>
      </c>
      <c r="E211" s="51"/>
      <c r="F211" s="51"/>
      <c r="G211" s="51"/>
      <c r="H211" s="51"/>
      <c r="I211" s="51"/>
      <c r="J211" s="51"/>
      <c r="K211" s="52"/>
    </row>
    <row r="212" spans="1:11" ht="11.25">
      <c r="A212" s="109"/>
      <c r="B212" s="129"/>
      <c r="C212" s="62" t="s">
        <v>6</v>
      </c>
      <c r="D212" s="77">
        <v>21</v>
      </c>
      <c r="E212" s="51"/>
      <c r="F212" s="51"/>
      <c r="G212" s="51"/>
      <c r="H212" s="51"/>
      <c r="I212" s="51"/>
      <c r="J212" s="51"/>
      <c r="K212" s="52"/>
    </row>
    <row r="213" spans="1:11" ht="11.25">
      <c r="A213" s="109"/>
      <c r="B213" s="129"/>
      <c r="C213" s="62" t="s">
        <v>5</v>
      </c>
      <c r="D213" s="77">
        <v>900</v>
      </c>
      <c r="E213" s="51"/>
      <c r="F213" s="51"/>
      <c r="G213" s="51"/>
      <c r="H213" s="51"/>
      <c r="I213" s="51"/>
      <c r="J213" s="51"/>
      <c r="K213" s="52"/>
    </row>
    <row r="214" spans="1:11" ht="11.25">
      <c r="A214" s="109"/>
      <c r="B214" s="129"/>
      <c r="C214" s="62" t="s">
        <v>236</v>
      </c>
      <c r="D214" s="77">
        <v>4431</v>
      </c>
      <c r="E214" s="51"/>
      <c r="F214" s="51"/>
      <c r="G214" s="51"/>
      <c r="H214" s="109" t="s">
        <v>219</v>
      </c>
      <c r="I214" s="51"/>
      <c r="J214" s="51"/>
      <c r="K214" s="52"/>
    </row>
    <row r="215" spans="1:11" ht="11.25">
      <c r="A215" s="109"/>
      <c r="B215" s="129"/>
      <c r="C215" s="62" t="s">
        <v>7</v>
      </c>
      <c r="D215" s="77">
        <v>2025</v>
      </c>
      <c r="E215" s="51"/>
      <c r="F215" s="51"/>
      <c r="G215" s="51"/>
      <c r="H215" s="109" t="s">
        <v>218</v>
      </c>
      <c r="I215" s="51"/>
      <c r="J215" s="51"/>
      <c r="K215" s="52"/>
    </row>
    <row r="216" spans="1:11" ht="11.25">
      <c r="A216" s="48"/>
      <c r="B216" s="130"/>
      <c r="C216" s="48" t="s">
        <v>8</v>
      </c>
      <c r="D216" s="95">
        <f>SUM(D211:D215)</f>
        <v>7377</v>
      </c>
      <c r="E216" s="95">
        <f>1956+1674</f>
        <v>3630</v>
      </c>
      <c r="F216" s="95">
        <v>9</v>
      </c>
      <c r="G216" s="95">
        <v>15</v>
      </c>
      <c r="H216" s="109" t="s">
        <v>221</v>
      </c>
      <c r="I216" s="64" t="s">
        <v>86</v>
      </c>
      <c r="J216" s="64" t="s">
        <v>86</v>
      </c>
      <c r="K216" s="67">
        <v>32324</v>
      </c>
    </row>
    <row r="217" spans="1:11" ht="21">
      <c r="A217" s="109">
        <v>20</v>
      </c>
      <c r="B217" s="129" t="s">
        <v>89</v>
      </c>
      <c r="C217" s="63" t="s">
        <v>90</v>
      </c>
      <c r="D217" s="77"/>
      <c r="E217" s="51"/>
      <c r="F217" s="51"/>
      <c r="G217" s="51"/>
      <c r="H217" s="51"/>
      <c r="I217" s="51"/>
      <c r="J217" s="51"/>
      <c r="K217" s="52"/>
    </row>
    <row r="218" spans="1:11" ht="11.25">
      <c r="A218" s="109"/>
      <c r="B218" s="129"/>
      <c r="C218" s="62" t="s">
        <v>4</v>
      </c>
      <c r="D218" s="77">
        <v>0</v>
      </c>
      <c r="E218" s="51"/>
      <c r="F218" s="51"/>
      <c r="G218" s="51"/>
      <c r="H218" s="51"/>
      <c r="I218" s="51"/>
      <c r="J218" s="51"/>
      <c r="K218" s="52"/>
    </row>
    <row r="219" spans="1:11" ht="11.25">
      <c r="A219" s="109"/>
      <c r="B219" s="129"/>
      <c r="C219" s="62" t="s">
        <v>6</v>
      </c>
      <c r="D219" s="77">
        <v>0</v>
      </c>
      <c r="E219" s="51"/>
      <c r="F219" s="51"/>
      <c r="G219" s="51"/>
      <c r="H219" s="51"/>
      <c r="I219" s="51"/>
      <c r="J219" s="51"/>
      <c r="K219" s="52"/>
    </row>
    <row r="220" spans="1:11" ht="11.25">
      <c r="A220" s="109"/>
      <c r="B220" s="129"/>
      <c r="C220" s="62" t="s">
        <v>5</v>
      </c>
      <c r="D220" s="77">
        <v>1290</v>
      </c>
      <c r="E220" s="51"/>
      <c r="F220" s="51"/>
      <c r="G220" s="51"/>
      <c r="H220" s="51"/>
      <c r="I220" s="51"/>
      <c r="J220" s="51"/>
      <c r="K220" s="52"/>
    </row>
    <row r="221" spans="1:11" ht="11.25">
      <c r="A221" s="109"/>
      <c r="B221" s="129"/>
      <c r="C221" s="62" t="s">
        <v>236</v>
      </c>
      <c r="D221" s="77">
        <v>12387</v>
      </c>
      <c r="E221" s="51"/>
      <c r="F221" s="51"/>
      <c r="G221" s="51"/>
      <c r="H221" s="51"/>
      <c r="I221" s="51"/>
      <c r="J221" s="51"/>
      <c r="K221" s="52"/>
    </row>
    <row r="222" spans="1:11" ht="11.25">
      <c r="A222" s="109"/>
      <c r="B222" s="129"/>
      <c r="C222" s="62" t="s">
        <v>7</v>
      </c>
      <c r="D222" s="77">
        <v>5740</v>
      </c>
      <c r="E222" s="51"/>
      <c r="F222" s="51"/>
      <c r="G222" s="51"/>
      <c r="H222" s="51"/>
      <c r="I222" s="51"/>
      <c r="J222" s="51"/>
      <c r="K222" s="52"/>
    </row>
    <row r="223" spans="1:11" ht="11.25">
      <c r="A223" s="48"/>
      <c r="B223" s="130"/>
      <c r="C223" s="48" t="s">
        <v>8</v>
      </c>
      <c r="D223" s="95">
        <f>SUM(D218:D222)</f>
        <v>19417</v>
      </c>
      <c r="E223" s="95">
        <f>4929+3997</f>
        <v>8926</v>
      </c>
      <c r="F223" s="95">
        <v>22</v>
      </c>
      <c r="G223" s="95">
        <v>21</v>
      </c>
      <c r="H223" s="95">
        <v>352</v>
      </c>
      <c r="I223" s="64" t="s">
        <v>86</v>
      </c>
      <c r="J223" s="64" t="s">
        <v>86</v>
      </c>
      <c r="K223" s="67">
        <v>34212</v>
      </c>
    </row>
    <row r="224" spans="1:11" ht="21">
      <c r="A224" s="109">
        <v>21</v>
      </c>
      <c r="B224" s="129" t="s">
        <v>91</v>
      </c>
      <c r="C224" s="63" t="s">
        <v>92</v>
      </c>
      <c r="D224" s="77"/>
      <c r="E224" s="51"/>
      <c r="F224" s="51"/>
      <c r="G224" s="51"/>
      <c r="H224" s="51"/>
      <c r="I224" s="51"/>
      <c r="J224" s="51"/>
      <c r="K224" s="52"/>
    </row>
    <row r="225" spans="1:11" ht="11.25">
      <c r="A225" s="109"/>
      <c r="B225" s="129"/>
      <c r="C225" s="62" t="s">
        <v>4</v>
      </c>
      <c r="D225" s="77">
        <v>0</v>
      </c>
      <c r="E225" s="51"/>
      <c r="F225" s="51"/>
      <c r="G225" s="51"/>
      <c r="H225" s="51"/>
      <c r="I225" s="51"/>
      <c r="J225" s="51"/>
      <c r="K225" s="52"/>
    </row>
    <row r="226" spans="1:11" ht="11.25">
      <c r="A226" s="109"/>
      <c r="B226" s="129"/>
      <c r="C226" s="62" t="s">
        <v>6</v>
      </c>
      <c r="D226" s="77">
        <v>0</v>
      </c>
      <c r="E226" s="51"/>
      <c r="F226" s="51"/>
      <c r="G226" s="51"/>
      <c r="H226" s="51"/>
      <c r="I226" s="51"/>
      <c r="J226" s="51"/>
      <c r="K226" s="52"/>
    </row>
    <row r="227" spans="1:11" ht="11.25">
      <c r="A227" s="109"/>
      <c r="B227" s="129"/>
      <c r="C227" s="62" t="s">
        <v>5</v>
      </c>
      <c r="D227" s="77">
        <v>327</v>
      </c>
      <c r="E227" s="51"/>
      <c r="F227" s="51"/>
      <c r="G227" s="51"/>
      <c r="H227" s="51"/>
      <c r="I227" s="51"/>
      <c r="J227" s="51"/>
      <c r="K227" s="52"/>
    </row>
    <row r="228" spans="1:11" ht="11.25">
      <c r="A228" s="109"/>
      <c r="B228" s="129"/>
      <c r="C228" s="62" t="s">
        <v>236</v>
      </c>
      <c r="D228" s="77">
        <v>5604</v>
      </c>
      <c r="E228" s="51"/>
      <c r="F228" s="51"/>
      <c r="G228" s="51"/>
      <c r="H228" s="109" t="s">
        <v>219</v>
      </c>
      <c r="I228" s="51"/>
      <c r="J228" s="51"/>
      <c r="K228" s="52"/>
    </row>
    <row r="229" spans="1:11" ht="11.25">
      <c r="A229" s="109"/>
      <c r="B229" s="129"/>
      <c r="C229" s="62" t="s">
        <v>7</v>
      </c>
      <c r="D229" s="77">
        <v>2470</v>
      </c>
      <c r="E229" s="51"/>
      <c r="F229" s="51"/>
      <c r="G229" s="51"/>
      <c r="H229" s="109" t="s">
        <v>218</v>
      </c>
      <c r="I229" s="51"/>
      <c r="J229" s="51"/>
      <c r="K229" s="52"/>
    </row>
    <row r="230" spans="1:11" ht="11.25">
      <c r="A230" s="48"/>
      <c r="B230" s="130"/>
      <c r="C230" s="48" t="s">
        <v>8</v>
      </c>
      <c r="D230" s="95">
        <f>SUM(D225:D229)</f>
        <v>8401</v>
      </c>
      <c r="E230" s="95">
        <f>2501+1833</f>
        <v>4334</v>
      </c>
      <c r="F230" s="95">
        <v>11</v>
      </c>
      <c r="G230" s="95">
        <v>17</v>
      </c>
      <c r="H230" s="109" t="s">
        <v>222</v>
      </c>
      <c r="I230" s="64" t="s">
        <v>86</v>
      </c>
      <c r="J230" s="64" t="s">
        <v>86</v>
      </c>
      <c r="K230" s="67">
        <v>32142</v>
      </c>
    </row>
    <row r="231" spans="1:11" ht="21">
      <c r="A231" s="109">
        <v>21</v>
      </c>
      <c r="B231" s="129" t="s">
        <v>93</v>
      </c>
      <c r="C231" s="63" t="s">
        <v>94</v>
      </c>
      <c r="D231" s="77"/>
      <c r="E231" s="51"/>
      <c r="F231" s="51"/>
      <c r="G231" s="51"/>
      <c r="H231" s="51"/>
      <c r="I231" s="51"/>
      <c r="J231" s="51"/>
      <c r="K231" s="52"/>
    </row>
    <row r="232" spans="1:11" ht="11.25">
      <c r="A232" s="109"/>
      <c r="B232" s="129"/>
      <c r="C232" s="62" t="s">
        <v>4</v>
      </c>
      <c r="D232" s="77">
        <v>0</v>
      </c>
      <c r="E232" s="51"/>
      <c r="F232" s="51"/>
      <c r="G232" s="51"/>
      <c r="H232" s="51"/>
      <c r="I232" s="51"/>
      <c r="J232" s="51"/>
      <c r="K232" s="52"/>
    </row>
    <row r="233" spans="1:11" ht="11.25">
      <c r="A233" s="109"/>
      <c r="B233" s="129"/>
      <c r="C233" s="62" t="s">
        <v>6</v>
      </c>
      <c r="D233" s="77">
        <v>119</v>
      </c>
      <c r="E233" s="51"/>
      <c r="F233" s="51"/>
      <c r="G233" s="51"/>
      <c r="H233" s="51"/>
      <c r="I233" s="51"/>
      <c r="J233" s="51"/>
      <c r="K233" s="52"/>
    </row>
    <row r="234" spans="1:11" ht="11.25">
      <c r="A234" s="109"/>
      <c r="B234" s="129"/>
      <c r="C234" s="62" t="s">
        <v>5</v>
      </c>
      <c r="D234" s="77">
        <v>8938</v>
      </c>
      <c r="E234" s="51"/>
      <c r="F234" s="51"/>
      <c r="G234" s="51"/>
      <c r="H234" s="51"/>
      <c r="I234" s="51"/>
      <c r="J234" s="51"/>
      <c r="K234" s="52"/>
    </row>
    <row r="235" spans="1:11" ht="11.25">
      <c r="A235" s="109"/>
      <c r="B235" s="129"/>
      <c r="C235" s="62" t="s">
        <v>236</v>
      </c>
      <c r="D235" s="77">
        <v>13328</v>
      </c>
      <c r="E235" s="51"/>
      <c r="F235" s="51"/>
      <c r="G235" s="51"/>
      <c r="H235" s="51"/>
      <c r="I235" s="51"/>
      <c r="J235" s="51"/>
      <c r="K235" s="52"/>
    </row>
    <row r="236" spans="1:11" ht="11.25">
      <c r="A236" s="109"/>
      <c r="B236" s="129"/>
      <c r="C236" s="62" t="s">
        <v>7</v>
      </c>
      <c r="D236" s="77">
        <v>8884</v>
      </c>
      <c r="E236" s="51"/>
      <c r="F236" s="51"/>
      <c r="G236" s="51"/>
      <c r="H236" s="51"/>
      <c r="I236" s="51"/>
      <c r="J236" s="51"/>
      <c r="K236" s="52"/>
    </row>
    <row r="237" spans="1:11" ht="11.25">
      <c r="A237" s="48"/>
      <c r="B237" s="130"/>
      <c r="C237" s="48" t="s">
        <v>8</v>
      </c>
      <c r="D237" s="95">
        <f>SUM(D232:D236)</f>
        <v>31269</v>
      </c>
      <c r="E237" s="95">
        <f>8098+6876</f>
        <v>14974</v>
      </c>
      <c r="F237" s="95">
        <v>61</v>
      </c>
      <c r="G237" s="95">
        <v>25</v>
      </c>
      <c r="H237" s="95">
        <v>536</v>
      </c>
      <c r="I237" s="64" t="s">
        <v>86</v>
      </c>
      <c r="J237" s="64" t="s">
        <v>86</v>
      </c>
      <c r="K237" s="67">
        <v>33419</v>
      </c>
    </row>
    <row r="238" spans="1:11" ht="11.25">
      <c r="A238" s="146"/>
      <c r="B238" s="147" t="s">
        <v>144</v>
      </c>
      <c r="C238" s="148"/>
      <c r="D238" s="107">
        <f>+D185+D197+D209+D174+D164+D154+D139+D124+D114+D237+D230+D223+D216+D98+D144+D128+D91+D85+D78+D72+D104+D61+D56+D52+D32+D26+D20+D13</f>
        <v>2771927.5</v>
      </c>
      <c r="E238" s="105">
        <f>+E185+E197+E209+E174+E164+E154+E139+E124+E114+E237+E230+E223+E216+E98+E144+E128+E91+E85+E78+E72+E104+E61+E56+E52+E32+E26+E20+E13</f>
        <v>1423086</v>
      </c>
      <c r="F238" s="105">
        <f>+F185+F197+F209+F174+F164+F154+F139+F124+F114+F237+F230+F223+F216+F98+F144+F128+F91+F85+F72+F104+F61+F56+F52+F32+F26+F20+F13</f>
        <v>4217</v>
      </c>
      <c r="G238" s="107">
        <f>+G185+G197+G209+G174+G164+G154+G139+G124+G114+G237+G230+G223+G216+G98+G144+G128+G91+G85+G72+G104+G61+G56+G52+G32+G26+G20+G13</f>
        <v>677</v>
      </c>
      <c r="H238" s="105">
        <f>+H209+H174+H154+H139+H124+H114+H237+H223+H98+H144+H128+H91+H85+H72+H104+H61+H56+H52+H32+H26+H13</f>
        <v>29442</v>
      </c>
      <c r="I238" s="107"/>
      <c r="J238" s="105"/>
      <c r="K238" s="149"/>
    </row>
  </sheetData>
  <printOptions horizontalCentered="1" verticalCentered="1"/>
  <pageMargins left="0.2362204724409449" right="0.23" top="0.5511811023622047" bottom="0.2755905511811024" header="0.2362204724409449" footer="0.1968503937007874"/>
  <pageSetup orientation="portrait" paperSize="9" scale="93" r:id="rId2"/>
  <headerFooter alignWithMargins="0">
    <oddHeader>&amp;R&amp;8&amp;F &amp;A &amp;D</oddHeader>
  </headerFooter>
  <rowBreaks count="4" manualBreakCount="4">
    <brk id="66" max="255" man="1"/>
    <brk id="114" max="255" man="1"/>
    <brk id="174" max="255" man="1"/>
    <brk id="2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6"/>
  <sheetViews>
    <sheetView showGridLines="0" workbookViewId="0" topLeftCell="A244">
      <selection activeCell="D76" sqref="D76"/>
    </sheetView>
  </sheetViews>
  <sheetFormatPr defaultColWidth="9.140625" defaultRowHeight="12.75"/>
  <cols>
    <col min="1" max="1" width="6.57421875" style="90" customWidth="1"/>
    <col min="2" max="2" width="6.7109375" style="100" customWidth="1"/>
    <col min="3" max="3" width="19.57421875" style="101" customWidth="1"/>
    <col min="4" max="5" width="11.421875" style="101" customWidth="1"/>
    <col min="6" max="6" width="10.140625" style="101" customWidth="1"/>
    <col min="7" max="8" width="10.7109375" style="101" customWidth="1"/>
    <col min="9" max="9" width="8.421875" style="102" customWidth="1"/>
    <col min="10" max="10" width="11.00390625" style="101" customWidth="1"/>
    <col min="11" max="16384" width="8.8515625" style="101" customWidth="1"/>
  </cols>
  <sheetData>
    <row r="1" spans="1:9" s="98" customFormat="1" ht="10.5" customHeight="1">
      <c r="A1" s="98" t="s">
        <v>224</v>
      </c>
      <c r="B1" s="90"/>
      <c r="I1" s="99"/>
    </row>
    <row r="2" ht="10.5" customHeight="1">
      <c r="A2" s="73" t="s">
        <v>223</v>
      </c>
    </row>
    <row r="3" spans="1:10" s="120" customFormat="1" ht="11.25">
      <c r="A3" s="91"/>
      <c r="B3" s="91"/>
      <c r="C3" s="91"/>
      <c r="D3" s="115" t="s">
        <v>3</v>
      </c>
      <c r="E3" s="116" t="s">
        <v>12</v>
      </c>
      <c r="F3" s="117" t="s">
        <v>19</v>
      </c>
      <c r="G3" s="117" t="s">
        <v>21</v>
      </c>
      <c r="H3" s="152" t="s">
        <v>9</v>
      </c>
      <c r="I3" s="118" t="s">
        <v>14</v>
      </c>
      <c r="J3" s="101"/>
    </row>
    <row r="4" spans="1:10" s="120" customFormat="1" ht="11.25">
      <c r="A4" s="92" t="s">
        <v>0</v>
      </c>
      <c r="B4" s="92" t="s">
        <v>0</v>
      </c>
      <c r="C4" s="68"/>
      <c r="D4" s="92" t="s">
        <v>16</v>
      </c>
      <c r="E4" s="60" t="s">
        <v>13</v>
      </c>
      <c r="F4" s="60" t="s">
        <v>20</v>
      </c>
      <c r="G4" s="60" t="s">
        <v>22</v>
      </c>
      <c r="H4" s="60" t="s">
        <v>227</v>
      </c>
      <c r="I4" s="122" t="s">
        <v>15</v>
      </c>
      <c r="J4" s="101"/>
    </row>
    <row r="5" spans="1:10" s="120" customFormat="1" ht="11.25">
      <c r="A5" s="92"/>
      <c r="B5" s="92"/>
      <c r="C5" s="68"/>
      <c r="E5" s="92" t="s">
        <v>16</v>
      </c>
      <c r="F5" s="92" t="s">
        <v>16</v>
      </c>
      <c r="G5" s="92" t="s">
        <v>16</v>
      </c>
      <c r="H5" s="123"/>
      <c r="I5" s="122"/>
      <c r="J5" s="101"/>
    </row>
    <row r="6" spans="1:10" s="120" customFormat="1" ht="11.25">
      <c r="A6" s="64" t="s">
        <v>194</v>
      </c>
      <c r="B6" s="64" t="s">
        <v>2</v>
      </c>
      <c r="C6" s="64" t="s">
        <v>18</v>
      </c>
      <c r="D6" s="64"/>
      <c r="E6" s="64"/>
      <c r="F6" s="64"/>
      <c r="G6" s="64"/>
      <c r="H6" s="64"/>
      <c r="I6" s="128"/>
      <c r="J6" s="101"/>
    </row>
    <row r="7" spans="1:9" ht="14.25" customHeight="1">
      <c r="A7" s="92" t="s">
        <v>195</v>
      </c>
      <c r="B7" s="138"/>
      <c r="C7" s="79" t="s">
        <v>1</v>
      </c>
      <c r="D7" s="132"/>
      <c r="E7" s="132"/>
      <c r="F7" s="132"/>
      <c r="G7" s="132"/>
      <c r="H7" s="132"/>
      <c r="I7" s="142"/>
    </row>
    <row r="8" spans="1:9" ht="32.25" customHeight="1">
      <c r="A8" s="92"/>
      <c r="B8" s="109" t="s">
        <v>145</v>
      </c>
      <c r="C8" s="112" t="s">
        <v>146</v>
      </c>
      <c r="D8" s="51"/>
      <c r="E8" s="51"/>
      <c r="F8" s="51"/>
      <c r="G8" s="51"/>
      <c r="H8" s="51"/>
      <c r="I8" s="52"/>
    </row>
    <row r="9" spans="1:9" ht="14.25" customHeight="1">
      <c r="A9" s="92"/>
      <c r="B9" s="109"/>
      <c r="C9" s="62" t="s">
        <v>241</v>
      </c>
      <c r="D9" s="51">
        <v>0</v>
      </c>
      <c r="E9" s="51"/>
      <c r="F9" s="51"/>
      <c r="G9" s="51"/>
      <c r="H9" s="51"/>
      <c r="I9" s="52"/>
    </row>
    <row r="10" spans="1:9" ht="9.75" customHeight="1">
      <c r="A10" s="92"/>
      <c r="B10" s="109"/>
      <c r="C10" s="62" t="s">
        <v>147</v>
      </c>
      <c r="D10" s="51">
        <v>0</v>
      </c>
      <c r="E10" s="51"/>
      <c r="F10" s="51"/>
      <c r="G10" s="51"/>
      <c r="H10" s="51"/>
      <c r="I10" s="52"/>
    </row>
    <row r="11" spans="1:9" ht="9.75" customHeight="1">
      <c r="A11" s="92"/>
      <c r="B11" s="109"/>
      <c r="C11" s="62" t="s">
        <v>148</v>
      </c>
      <c r="D11" s="51">
        <v>134</v>
      </c>
      <c r="E11" s="51"/>
      <c r="F11" s="51"/>
      <c r="G11" s="51"/>
      <c r="H11" s="51"/>
      <c r="I11" s="52"/>
    </row>
    <row r="12" spans="1:9" ht="9.75" customHeight="1">
      <c r="A12" s="92"/>
      <c r="B12" s="109"/>
      <c r="C12" s="62" t="s">
        <v>240</v>
      </c>
      <c r="D12" s="51">
        <v>280</v>
      </c>
      <c r="E12" s="51"/>
      <c r="F12" s="51"/>
      <c r="G12" s="51"/>
      <c r="H12" s="51"/>
      <c r="I12" s="52"/>
    </row>
    <row r="13" spans="1:9" ht="9.75" customHeight="1">
      <c r="A13" s="92"/>
      <c r="B13" s="109"/>
      <c r="C13" s="62" t="s">
        <v>246</v>
      </c>
      <c r="D13" s="51">
        <v>3831</v>
      </c>
      <c r="E13" s="51"/>
      <c r="F13" s="51"/>
      <c r="G13" s="51"/>
      <c r="H13" s="51"/>
      <c r="I13" s="52"/>
    </row>
    <row r="14" spans="1:9" s="98" customFormat="1" ht="9.75" customHeight="1">
      <c r="A14" s="64"/>
      <c r="B14" s="64"/>
      <c r="C14" s="48" t="s">
        <v>8</v>
      </c>
      <c r="D14" s="45">
        <f>SUM(D9:D13)</f>
        <v>4245</v>
      </c>
      <c r="E14" s="45">
        <f>2547+444</f>
        <v>2991</v>
      </c>
      <c r="F14" s="45">
        <v>10</v>
      </c>
      <c r="G14" s="45">
        <v>17</v>
      </c>
      <c r="H14" s="45">
        <v>67</v>
      </c>
      <c r="I14" s="46">
        <v>34334</v>
      </c>
    </row>
    <row r="15" spans="1:9" ht="37.5" customHeight="1">
      <c r="A15" s="92" t="s">
        <v>196</v>
      </c>
      <c r="B15" s="138" t="s">
        <v>149</v>
      </c>
      <c r="C15" s="80" t="s">
        <v>150</v>
      </c>
      <c r="D15" s="132"/>
      <c r="E15" s="131"/>
      <c r="F15" s="132"/>
      <c r="G15" s="132"/>
      <c r="H15" s="132"/>
      <c r="I15" s="142"/>
    </row>
    <row r="16" spans="1:9" ht="12" customHeight="1">
      <c r="A16" s="92"/>
      <c r="B16" s="109"/>
      <c r="C16" s="62" t="s">
        <v>241</v>
      </c>
      <c r="D16" s="51">
        <v>0</v>
      </c>
      <c r="E16" s="51"/>
      <c r="F16" s="51"/>
      <c r="G16" s="51"/>
      <c r="H16" s="51"/>
      <c r="I16" s="52"/>
    </row>
    <row r="17" spans="1:9" ht="9.75" customHeight="1">
      <c r="A17" s="92"/>
      <c r="B17" s="109"/>
      <c r="C17" s="62" t="s">
        <v>147</v>
      </c>
      <c r="D17" s="51">
        <v>0</v>
      </c>
      <c r="E17" s="51"/>
      <c r="F17" s="51"/>
      <c r="G17" s="51"/>
      <c r="H17" s="51"/>
      <c r="I17" s="52"/>
    </row>
    <row r="18" spans="1:9" ht="9.75" customHeight="1">
      <c r="A18" s="92"/>
      <c r="B18" s="109"/>
      <c r="C18" s="62" t="s">
        <v>148</v>
      </c>
      <c r="D18" s="51">
        <v>809</v>
      </c>
      <c r="E18" s="51"/>
      <c r="F18" s="51"/>
      <c r="G18" s="51"/>
      <c r="H18" s="51"/>
      <c r="I18" s="52"/>
    </row>
    <row r="19" spans="1:9" ht="9.75" customHeight="1">
      <c r="A19" s="92"/>
      <c r="B19" s="109"/>
      <c r="C19" s="62" t="s">
        <v>242</v>
      </c>
      <c r="D19" s="51">
        <v>0</v>
      </c>
      <c r="E19" s="51"/>
      <c r="F19" s="51"/>
      <c r="G19" s="51"/>
      <c r="H19" s="51"/>
      <c r="I19" s="52"/>
    </row>
    <row r="20" spans="1:9" ht="9.75" customHeight="1">
      <c r="A20" s="92"/>
      <c r="B20" s="109"/>
      <c r="C20" s="62" t="s">
        <v>243</v>
      </c>
      <c r="D20" s="51">
        <v>2119</v>
      </c>
      <c r="E20" s="51"/>
      <c r="F20" s="51"/>
      <c r="G20" s="51"/>
      <c r="H20" s="51"/>
      <c r="I20" s="52"/>
    </row>
    <row r="21" spans="1:9" s="98" customFormat="1" ht="9.75" customHeight="1">
      <c r="A21" s="64"/>
      <c r="B21" s="64"/>
      <c r="C21" s="48" t="s">
        <v>8</v>
      </c>
      <c r="D21" s="45">
        <f>SUM(D16:D20)</f>
        <v>2928</v>
      </c>
      <c r="E21" s="45">
        <f>1757+544</f>
        <v>2301</v>
      </c>
      <c r="F21" s="45">
        <v>12</v>
      </c>
      <c r="G21" s="45">
        <v>19</v>
      </c>
      <c r="H21" s="45">
        <v>34</v>
      </c>
      <c r="I21" s="46">
        <v>34427</v>
      </c>
    </row>
    <row r="22" spans="1:9" ht="19.5" customHeight="1">
      <c r="A22" s="92" t="s">
        <v>197</v>
      </c>
      <c r="B22" s="138" t="s">
        <v>151</v>
      </c>
      <c r="C22" s="80" t="s">
        <v>152</v>
      </c>
      <c r="D22" s="132"/>
      <c r="E22" s="131"/>
      <c r="F22" s="132"/>
      <c r="G22" s="132"/>
      <c r="H22" s="132"/>
      <c r="I22" s="142"/>
    </row>
    <row r="23" spans="1:9" ht="13.5" customHeight="1">
      <c r="A23" s="92"/>
      <c r="B23" s="109"/>
      <c r="C23" s="62" t="s">
        <v>241</v>
      </c>
      <c r="D23" s="51">
        <v>0</v>
      </c>
      <c r="E23" s="51"/>
      <c r="F23" s="51"/>
      <c r="G23" s="51"/>
      <c r="H23" s="51"/>
      <c r="I23" s="52"/>
    </row>
    <row r="24" spans="1:9" ht="9.75" customHeight="1">
      <c r="A24" s="92"/>
      <c r="B24" s="109"/>
      <c r="C24" s="62" t="s">
        <v>147</v>
      </c>
      <c r="D24" s="51">
        <v>0</v>
      </c>
      <c r="E24" s="51"/>
      <c r="F24" s="51"/>
      <c r="G24" s="51"/>
      <c r="H24" s="51"/>
      <c r="I24" s="52"/>
    </row>
    <row r="25" spans="1:9" ht="9.75" customHeight="1">
      <c r="A25" s="92"/>
      <c r="B25" s="109"/>
      <c r="C25" s="62" t="s">
        <v>148</v>
      </c>
      <c r="D25" s="51">
        <v>2550</v>
      </c>
      <c r="E25" s="51"/>
      <c r="F25" s="51"/>
      <c r="G25" s="51"/>
      <c r="H25" s="51"/>
      <c r="I25" s="52"/>
    </row>
    <row r="26" spans="1:9" ht="9.75" customHeight="1">
      <c r="A26" s="92"/>
      <c r="B26" s="109"/>
      <c r="C26" s="62" t="s">
        <v>242</v>
      </c>
      <c r="D26" s="51">
        <v>0</v>
      </c>
      <c r="E26" s="51"/>
      <c r="F26" s="51"/>
      <c r="G26" s="51"/>
      <c r="H26" s="51"/>
      <c r="I26" s="52"/>
    </row>
    <row r="27" spans="1:9" ht="9.75" customHeight="1">
      <c r="A27" s="92"/>
      <c r="B27" s="109"/>
      <c r="C27" s="62" t="s">
        <v>243</v>
      </c>
      <c r="D27" s="51">
        <v>1235</v>
      </c>
      <c r="E27" s="51"/>
      <c r="F27" s="51"/>
      <c r="G27" s="51"/>
      <c r="H27" s="51"/>
      <c r="I27" s="52"/>
    </row>
    <row r="28" spans="1:9" s="98" customFormat="1" ht="57" customHeight="1">
      <c r="A28" s="64"/>
      <c r="B28" s="64"/>
      <c r="C28" s="48" t="s">
        <v>8</v>
      </c>
      <c r="D28" s="45">
        <f>SUM(D23:D27)</f>
        <v>3785</v>
      </c>
      <c r="E28" s="45">
        <f>2271+682</f>
        <v>2953</v>
      </c>
      <c r="F28" s="45">
        <v>9</v>
      </c>
      <c r="G28" s="45">
        <v>16</v>
      </c>
      <c r="H28" s="157" t="s">
        <v>198</v>
      </c>
      <c r="I28" s="46">
        <v>32142</v>
      </c>
    </row>
    <row r="29" spans="1:9" ht="34.5" customHeight="1">
      <c r="A29" s="92" t="s">
        <v>199</v>
      </c>
      <c r="B29" s="138" t="s">
        <v>153</v>
      </c>
      <c r="C29" s="80" t="s">
        <v>154</v>
      </c>
      <c r="D29" s="132"/>
      <c r="E29" s="131"/>
      <c r="F29" s="132"/>
      <c r="G29" s="132"/>
      <c r="H29" s="51"/>
      <c r="I29" s="142"/>
    </row>
    <row r="30" spans="1:9" ht="9.75" customHeight="1">
      <c r="A30" s="92"/>
      <c r="B30" s="109"/>
      <c r="C30" s="62" t="s">
        <v>244</v>
      </c>
      <c r="D30" s="51">
        <v>3</v>
      </c>
      <c r="E30" s="51"/>
      <c r="F30" s="51"/>
      <c r="G30" s="51"/>
      <c r="H30" s="51"/>
      <c r="I30" s="52"/>
    </row>
    <row r="31" spans="1:9" ht="9.75" customHeight="1">
      <c r="A31" s="92"/>
      <c r="B31" s="109"/>
      <c r="C31" s="62" t="s">
        <v>147</v>
      </c>
      <c r="D31" s="51">
        <v>0</v>
      </c>
      <c r="E31" s="51"/>
      <c r="F31" s="51"/>
      <c r="G31" s="51"/>
      <c r="H31" s="51"/>
      <c r="I31" s="52"/>
    </row>
    <row r="32" spans="1:9" ht="9.75" customHeight="1">
      <c r="A32" s="92"/>
      <c r="B32" s="109"/>
      <c r="C32" s="62" t="s">
        <v>148</v>
      </c>
      <c r="D32" s="51">
        <v>132</v>
      </c>
      <c r="E32" s="51"/>
      <c r="F32" s="51"/>
      <c r="G32" s="51"/>
      <c r="H32" s="51"/>
      <c r="I32" s="52"/>
    </row>
    <row r="33" spans="1:9" ht="9.75" customHeight="1">
      <c r="A33" s="92"/>
      <c r="B33" s="109"/>
      <c r="C33" s="62" t="s">
        <v>242</v>
      </c>
      <c r="D33" s="51">
        <v>0</v>
      </c>
      <c r="E33" s="51"/>
      <c r="F33" s="51"/>
      <c r="G33" s="51"/>
      <c r="H33" s="51"/>
      <c r="I33" s="52"/>
    </row>
    <row r="34" spans="1:9" ht="9.75" customHeight="1">
      <c r="A34" s="92"/>
      <c r="B34" s="109"/>
      <c r="C34" s="62" t="s">
        <v>243</v>
      </c>
      <c r="D34" s="51">
        <v>2610</v>
      </c>
      <c r="E34" s="51"/>
      <c r="F34" s="51"/>
      <c r="G34" s="51"/>
      <c r="H34" s="62"/>
      <c r="I34" s="52"/>
    </row>
    <row r="35" spans="1:9" s="98" customFormat="1" ht="9.75" customHeight="1">
      <c r="A35" s="64"/>
      <c r="B35" s="64"/>
      <c r="C35" s="48" t="s">
        <v>8</v>
      </c>
      <c r="D35" s="45">
        <f>SUM(D30:D34)</f>
        <v>2745</v>
      </c>
      <c r="E35" s="45">
        <f>1373+266</f>
        <v>1639</v>
      </c>
      <c r="F35" s="45">
        <v>9</v>
      </c>
      <c r="G35" s="45">
        <v>15</v>
      </c>
      <c r="H35" s="48">
        <v>71</v>
      </c>
      <c r="I35" s="46">
        <v>34334</v>
      </c>
    </row>
    <row r="36" spans="1:9" ht="21" customHeight="1">
      <c r="A36" s="92" t="s">
        <v>200</v>
      </c>
      <c r="B36" s="138" t="s">
        <v>155</v>
      </c>
      <c r="C36" s="80" t="s">
        <v>156</v>
      </c>
      <c r="D36" s="132"/>
      <c r="E36" s="131"/>
      <c r="F36" s="132"/>
      <c r="G36" s="132"/>
      <c r="H36" s="132"/>
      <c r="I36" s="142"/>
    </row>
    <row r="37" spans="1:9" ht="12" customHeight="1">
      <c r="A37" s="92"/>
      <c r="B37" s="109"/>
      <c r="C37" s="62" t="s">
        <v>241</v>
      </c>
      <c r="D37" s="51">
        <v>577</v>
      </c>
      <c r="E37" s="51"/>
      <c r="F37" s="51"/>
      <c r="G37" s="51"/>
      <c r="H37" s="51"/>
      <c r="I37" s="52"/>
    </row>
    <row r="38" spans="1:9" ht="9.75" customHeight="1">
      <c r="A38" s="92"/>
      <c r="B38" s="109"/>
      <c r="C38" s="62" t="s">
        <v>147</v>
      </c>
      <c r="D38" s="51">
        <v>0</v>
      </c>
      <c r="E38" s="51"/>
      <c r="F38" s="51"/>
      <c r="G38" s="51"/>
      <c r="H38" s="51"/>
      <c r="I38" s="52"/>
    </row>
    <row r="39" spans="1:9" ht="9.75" customHeight="1">
      <c r="A39" s="92"/>
      <c r="B39" s="109"/>
      <c r="C39" s="62" t="s">
        <v>245</v>
      </c>
      <c r="D39" s="51">
        <v>307</v>
      </c>
      <c r="E39" s="51"/>
      <c r="F39" s="51"/>
      <c r="G39" s="51"/>
      <c r="H39" s="51"/>
      <c r="I39" s="52"/>
    </row>
    <row r="40" spans="1:9" ht="9.75" customHeight="1">
      <c r="A40" s="92"/>
      <c r="B40" s="109"/>
      <c r="C40" s="62" t="s">
        <v>148</v>
      </c>
      <c r="D40" s="51">
        <v>11366</v>
      </c>
      <c r="E40" s="51"/>
      <c r="F40" s="51"/>
      <c r="G40" s="51"/>
      <c r="H40" s="51"/>
      <c r="I40" s="52"/>
    </row>
    <row r="41" spans="1:9" ht="9.75" customHeight="1">
      <c r="A41" s="92"/>
      <c r="B41" s="109"/>
      <c r="C41" s="62" t="s">
        <v>242</v>
      </c>
      <c r="D41" s="51">
        <v>0</v>
      </c>
      <c r="E41" s="51"/>
      <c r="F41" s="51"/>
      <c r="G41" s="51"/>
      <c r="H41" s="51"/>
      <c r="I41" s="52"/>
    </row>
    <row r="42" spans="1:9" ht="9.75" customHeight="1">
      <c r="A42" s="92"/>
      <c r="B42" s="109"/>
      <c r="C42" s="62" t="s">
        <v>243</v>
      </c>
      <c r="D42" s="51">
        <v>7274</v>
      </c>
      <c r="E42" s="51"/>
      <c r="F42" s="51"/>
      <c r="G42" s="51"/>
      <c r="H42" s="51"/>
      <c r="I42" s="52"/>
    </row>
    <row r="43" spans="1:9" s="98" customFormat="1" ht="9.75" customHeight="1">
      <c r="A43" s="64"/>
      <c r="B43" s="64"/>
      <c r="C43" s="48" t="s">
        <v>8</v>
      </c>
      <c r="D43" s="45">
        <f>SUM(D37:D42)</f>
        <v>19524</v>
      </c>
      <c r="E43" s="45">
        <f>11714+3095</f>
        <v>14809</v>
      </c>
      <c r="F43" s="45">
        <v>29</v>
      </c>
      <c r="G43" s="45">
        <v>28</v>
      </c>
      <c r="H43" s="48">
        <v>88</v>
      </c>
      <c r="I43" s="46">
        <v>33694</v>
      </c>
    </row>
    <row r="44" spans="1:9" ht="24" customHeight="1">
      <c r="A44" s="92" t="s">
        <v>201</v>
      </c>
      <c r="B44" s="138" t="s">
        <v>157</v>
      </c>
      <c r="C44" s="80" t="s">
        <v>158</v>
      </c>
      <c r="D44" s="132"/>
      <c r="E44" s="131"/>
      <c r="F44" s="132"/>
      <c r="G44" s="132"/>
      <c r="H44" s="132"/>
      <c r="I44" s="142"/>
    </row>
    <row r="45" spans="1:9" ht="9.75" customHeight="1">
      <c r="A45" s="92"/>
      <c r="B45" s="109"/>
      <c r="C45" s="62" t="s">
        <v>241</v>
      </c>
      <c r="D45" s="51">
        <v>90</v>
      </c>
      <c r="E45" s="51"/>
      <c r="F45" s="51"/>
      <c r="G45" s="51"/>
      <c r="H45" s="51"/>
      <c r="I45" s="52"/>
    </row>
    <row r="46" spans="1:9" ht="9.75" customHeight="1">
      <c r="A46" s="92"/>
      <c r="B46" s="109"/>
      <c r="C46" s="62" t="s">
        <v>147</v>
      </c>
      <c r="D46" s="51">
        <v>0</v>
      </c>
      <c r="E46" s="51"/>
      <c r="F46" s="51"/>
      <c r="G46" s="51"/>
      <c r="H46" s="51"/>
      <c r="I46" s="52"/>
    </row>
    <row r="47" spans="1:9" ht="9.75" customHeight="1">
      <c r="A47" s="92"/>
      <c r="B47" s="109"/>
      <c r="C47" s="62" t="s">
        <v>148</v>
      </c>
      <c r="D47" s="51">
        <v>0</v>
      </c>
      <c r="E47" s="51"/>
      <c r="F47" s="51"/>
      <c r="G47" s="51"/>
      <c r="H47" s="51"/>
      <c r="I47" s="52"/>
    </row>
    <row r="48" spans="1:9" ht="9.75" customHeight="1">
      <c r="A48" s="92"/>
      <c r="B48" s="109"/>
      <c r="C48" s="62" t="s">
        <v>242</v>
      </c>
      <c r="D48" s="51">
        <v>236</v>
      </c>
      <c r="E48" s="51"/>
      <c r="F48" s="51"/>
      <c r="G48" s="51"/>
      <c r="H48" s="51"/>
      <c r="I48" s="52"/>
    </row>
    <row r="49" spans="1:9" ht="9.75" customHeight="1">
      <c r="A49" s="92"/>
      <c r="B49" s="109"/>
      <c r="C49" s="62" t="s">
        <v>246</v>
      </c>
      <c r="D49" s="51">
        <v>4182</v>
      </c>
      <c r="E49" s="51"/>
      <c r="F49" s="51"/>
      <c r="G49" s="51"/>
      <c r="H49" s="51"/>
      <c r="I49" s="52"/>
    </row>
    <row r="50" spans="1:9" s="98" customFormat="1" ht="161.25" customHeight="1">
      <c r="A50" s="64"/>
      <c r="B50" s="64"/>
      <c r="C50" s="48" t="s">
        <v>8</v>
      </c>
      <c r="D50" s="45">
        <f>SUM(D45:D49)</f>
        <v>4508</v>
      </c>
      <c r="E50" s="45">
        <f>2705+242</f>
        <v>2947</v>
      </c>
      <c r="F50" s="159" t="s">
        <v>262</v>
      </c>
      <c r="G50" s="45">
        <v>17</v>
      </c>
      <c r="H50" s="48">
        <v>43</v>
      </c>
      <c r="I50" s="46">
        <v>35795</v>
      </c>
    </row>
    <row r="51" spans="1:9" ht="23.25" customHeight="1">
      <c r="A51" s="92" t="s">
        <v>202</v>
      </c>
      <c r="B51" s="138" t="s">
        <v>159</v>
      </c>
      <c r="C51" s="80" t="s">
        <v>160</v>
      </c>
      <c r="D51" s="132"/>
      <c r="E51" s="131"/>
      <c r="F51" s="51"/>
      <c r="G51" s="132"/>
      <c r="H51" s="132"/>
      <c r="I51" s="142"/>
    </row>
    <row r="52" spans="1:9" ht="9.75" customHeight="1">
      <c r="A52" s="92"/>
      <c r="B52" s="109"/>
      <c r="C52" s="62" t="s">
        <v>247</v>
      </c>
      <c r="D52" s="51">
        <v>5280</v>
      </c>
      <c r="E52" s="51"/>
      <c r="F52" s="51"/>
      <c r="G52" s="51"/>
      <c r="H52" s="51"/>
      <c r="I52" s="52"/>
    </row>
    <row r="53" spans="1:9" ht="9.75" customHeight="1">
      <c r="A53" s="92"/>
      <c r="B53" s="109"/>
      <c r="C53" s="62" t="s">
        <v>147</v>
      </c>
      <c r="D53" s="51">
        <v>3500</v>
      </c>
      <c r="E53" s="51"/>
      <c r="F53" s="51"/>
      <c r="G53" s="51"/>
      <c r="H53" s="51"/>
      <c r="I53" s="52"/>
    </row>
    <row r="54" spans="1:9" ht="9.75" customHeight="1">
      <c r="A54" s="92"/>
      <c r="B54" s="109"/>
      <c r="C54" s="62" t="s">
        <v>148</v>
      </c>
      <c r="D54" s="51">
        <v>38415</v>
      </c>
      <c r="E54" s="51"/>
      <c r="F54" s="51"/>
      <c r="G54" s="51"/>
      <c r="H54" s="51"/>
      <c r="I54" s="52"/>
    </row>
    <row r="55" spans="1:9" ht="9.75" customHeight="1">
      <c r="A55" s="92"/>
      <c r="B55" s="109"/>
      <c r="C55" s="62" t="s">
        <v>242</v>
      </c>
      <c r="D55" s="51">
        <v>33797</v>
      </c>
      <c r="E55" s="51"/>
      <c r="F55" s="51"/>
      <c r="G55" s="51"/>
      <c r="H55" s="51"/>
      <c r="I55" s="52"/>
    </row>
    <row r="56" spans="1:9" ht="9.75" customHeight="1">
      <c r="A56" s="92"/>
      <c r="B56" s="109"/>
      <c r="C56" s="62" t="s">
        <v>246</v>
      </c>
      <c r="D56" s="51">
        <v>119508</v>
      </c>
      <c r="E56" s="51"/>
      <c r="F56" s="51"/>
      <c r="G56" s="51"/>
      <c r="H56" s="51"/>
      <c r="I56" s="52"/>
    </row>
    <row r="57" spans="1:9" s="98" customFormat="1" ht="53.25" customHeight="1">
      <c r="A57" s="64"/>
      <c r="B57" s="64"/>
      <c r="C57" s="48" t="s">
        <v>8</v>
      </c>
      <c r="D57" s="45">
        <f>SUM(D52:D56)</f>
        <v>200500</v>
      </c>
      <c r="E57" s="45">
        <f>118200+19731</f>
        <v>137931</v>
      </c>
      <c r="F57" s="158"/>
      <c r="G57" s="45">
        <v>72</v>
      </c>
      <c r="H57" s="48">
        <v>209</v>
      </c>
      <c r="I57" s="46">
        <v>35795</v>
      </c>
    </row>
    <row r="58" spans="1:9" ht="19.5" customHeight="1">
      <c r="A58" s="92" t="s">
        <v>203</v>
      </c>
      <c r="B58" s="138" t="s">
        <v>161</v>
      </c>
      <c r="C58" s="80" t="s">
        <v>162</v>
      </c>
      <c r="D58" s="132"/>
      <c r="E58" s="131"/>
      <c r="F58" s="132"/>
      <c r="G58" s="132"/>
      <c r="H58" s="132"/>
      <c r="I58" s="142"/>
    </row>
    <row r="59" spans="1:9" ht="9.75" customHeight="1">
      <c r="A59" s="92"/>
      <c r="B59" s="109"/>
      <c r="C59" s="62" t="s">
        <v>248</v>
      </c>
      <c r="D59" s="51">
        <v>363</v>
      </c>
      <c r="E59" s="51"/>
      <c r="F59" s="51"/>
      <c r="G59" s="51"/>
      <c r="H59" s="51"/>
      <c r="I59" s="52"/>
    </row>
    <row r="60" spans="1:9" ht="9.75" customHeight="1">
      <c r="A60" s="92"/>
      <c r="B60" s="109"/>
      <c r="C60" s="62" t="s">
        <v>147</v>
      </c>
      <c r="D60" s="51">
        <v>0</v>
      </c>
      <c r="E60" s="51"/>
      <c r="F60" s="51"/>
      <c r="G60" s="51"/>
      <c r="H60" s="51"/>
      <c r="I60" s="52"/>
    </row>
    <row r="61" spans="1:9" ht="9.75" customHeight="1">
      <c r="A61" s="92"/>
      <c r="B61" s="109"/>
      <c r="C61" s="62" t="s">
        <v>148</v>
      </c>
      <c r="D61" s="51">
        <v>6194</v>
      </c>
      <c r="E61" s="51"/>
      <c r="F61" s="51"/>
      <c r="G61" s="51"/>
      <c r="H61" s="51"/>
      <c r="I61" s="52"/>
    </row>
    <row r="62" spans="1:9" ht="9.75" customHeight="1">
      <c r="A62" s="92"/>
      <c r="B62" s="109"/>
      <c r="C62" s="62" t="s">
        <v>242</v>
      </c>
      <c r="D62" s="51">
        <v>3451</v>
      </c>
      <c r="E62" s="51"/>
      <c r="F62" s="51"/>
      <c r="G62" s="51"/>
      <c r="H62" s="51"/>
      <c r="I62" s="52"/>
    </row>
    <row r="63" spans="1:9" ht="9.75" customHeight="1">
      <c r="A63" s="92"/>
      <c r="B63" s="109"/>
      <c r="C63" s="62" t="s">
        <v>243</v>
      </c>
      <c r="D63" s="51">
        <v>8757</v>
      </c>
      <c r="E63" s="51"/>
      <c r="F63" s="51"/>
      <c r="G63" s="51"/>
      <c r="H63" s="51"/>
      <c r="I63" s="52"/>
    </row>
    <row r="64" spans="1:9" s="98" customFormat="1" ht="9.75" customHeight="1">
      <c r="A64" s="64"/>
      <c r="B64" s="64"/>
      <c r="C64" s="48" t="s">
        <v>8</v>
      </c>
      <c r="D64" s="45">
        <f>SUM(D59:D63)</f>
        <v>18765</v>
      </c>
      <c r="E64" s="45">
        <f>11259+3401</f>
        <v>14660</v>
      </c>
      <c r="F64" s="48">
        <v>30</v>
      </c>
      <c r="G64" s="45">
        <v>28</v>
      </c>
      <c r="H64" s="48">
        <v>72</v>
      </c>
      <c r="I64" s="46">
        <v>33969</v>
      </c>
    </row>
    <row r="65" spans="1:9" ht="23.25" customHeight="1">
      <c r="A65" s="92" t="s">
        <v>204</v>
      </c>
      <c r="B65" s="138" t="s">
        <v>163</v>
      </c>
      <c r="C65" s="80" t="s">
        <v>164</v>
      </c>
      <c r="D65" s="132"/>
      <c r="E65" s="131"/>
      <c r="F65" s="132"/>
      <c r="G65" s="132"/>
      <c r="H65" s="132"/>
      <c r="I65" s="142"/>
    </row>
    <row r="66" spans="1:9" ht="9.75" customHeight="1">
      <c r="A66" s="92"/>
      <c r="B66" s="109"/>
      <c r="C66" s="62" t="s">
        <v>249</v>
      </c>
      <c r="D66" s="51">
        <v>63</v>
      </c>
      <c r="E66" s="51"/>
      <c r="F66" s="51"/>
      <c r="G66" s="51"/>
      <c r="H66" s="51"/>
      <c r="I66" s="52"/>
    </row>
    <row r="67" spans="1:9" ht="9.75" customHeight="1">
      <c r="A67" s="92"/>
      <c r="B67" s="109"/>
      <c r="C67" s="62" t="s">
        <v>147</v>
      </c>
      <c r="D67" s="51">
        <v>483</v>
      </c>
      <c r="E67" s="51"/>
      <c r="F67" s="51"/>
      <c r="G67" s="51"/>
      <c r="H67" s="51"/>
      <c r="I67" s="52"/>
    </row>
    <row r="68" spans="1:9" ht="9.75" customHeight="1">
      <c r="A68" s="92"/>
      <c r="B68" s="109"/>
      <c r="C68" s="62" t="s">
        <v>148</v>
      </c>
      <c r="D68" s="51">
        <v>8091</v>
      </c>
      <c r="E68" s="51"/>
      <c r="F68" s="51"/>
      <c r="G68" s="51"/>
      <c r="H68" s="51"/>
      <c r="I68" s="52"/>
    </row>
    <row r="69" spans="1:9" ht="9.75" customHeight="1">
      <c r="A69" s="92"/>
      <c r="B69" s="109"/>
      <c r="C69" s="62" t="s">
        <v>242</v>
      </c>
      <c r="D69" s="51">
        <v>3935</v>
      </c>
      <c r="E69" s="51"/>
      <c r="F69" s="51"/>
      <c r="G69" s="51"/>
      <c r="H69" s="51"/>
      <c r="I69" s="52"/>
    </row>
    <row r="70" spans="1:9" ht="9.75" customHeight="1">
      <c r="A70" s="92"/>
      <c r="B70" s="109"/>
      <c r="C70" s="62" t="s">
        <v>250</v>
      </c>
      <c r="D70" s="51">
        <v>7620</v>
      </c>
      <c r="E70" s="51"/>
      <c r="F70" s="51"/>
      <c r="G70" s="51"/>
      <c r="H70" s="51"/>
      <c r="I70" s="52"/>
    </row>
    <row r="71" spans="1:9" s="98" customFormat="1" ht="9.75" customHeight="1">
      <c r="A71" s="64"/>
      <c r="B71" s="64"/>
      <c r="C71" s="48" t="s">
        <v>8</v>
      </c>
      <c r="D71" s="45">
        <f>SUM(D66:D70)</f>
        <v>20192</v>
      </c>
      <c r="E71" s="45">
        <f>11825+1875</f>
        <v>13700</v>
      </c>
      <c r="F71" s="48">
        <v>27</v>
      </c>
      <c r="G71" s="45">
        <v>26</v>
      </c>
      <c r="H71" s="48">
        <v>70</v>
      </c>
      <c r="I71" s="46">
        <v>35430</v>
      </c>
    </row>
    <row r="72" spans="1:9" s="98" customFormat="1" ht="13.5" customHeight="1">
      <c r="A72" s="64"/>
      <c r="B72" s="103"/>
      <c r="C72" s="104" t="s">
        <v>165</v>
      </c>
      <c r="D72" s="105">
        <f>+D71+D64+D57+D50+D43+D35+D28+D21+D14</f>
        <v>277192</v>
      </c>
      <c r="E72" s="105">
        <f>+E71+E64+E57+E50+E43+E35+E28+E21+E14</f>
        <v>193931</v>
      </c>
      <c r="F72" s="105">
        <f>+F71+F64+F43+F35+F28+F21+F14</f>
        <v>126</v>
      </c>
      <c r="G72" s="105">
        <f>+G71+G64+G57+G50+G43+G35+G28+G21+G14</f>
        <v>238</v>
      </c>
      <c r="H72" s="105">
        <f>+H71+H64+H57+H50+H43+H35+H21+H14</f>
        <v>654</v>
      </c>
      <c r="I72" s="105"/>
    </row>
    <row r="73" spans="1:9" s="98" customFormat="1" ht="17.25" customHeight="1">
      <c r="A73" s="92"/>
      <c r="B73" s="92"/>
      <c r="C73" s="21" t="s">
        <v>166</v>
      </c>
      <c r="D73" s="21"/>
      <c r="E73" s="21"/>
      <c r="F73" s="56"/>
      <c r="G73" s="21"/>
      <c r="H73" s="56"/>
      <c r="I73" s="50"/>
    </row>
    <row r="74" spans="1:9" ht="27.75" customHeight="1">
      <c r="A74" s="92">
        <v>8</v>
      </c>
      <c r="B74" s="109" t="s">
        <v>167</v>
      </c>
      <c r="C74" s="111" t="s">
        <v>168</v>
      </c>
      <c r="D74" s="51"/>
      <c r="E74" s="51"/>
      <c r="F74" s="51"/>
      <c r="G74" s="51"/>
      <c r="H74" s="51"/>
      <c r="I74" s="51"/>
    </row>
    <row r="75" spans="1:9" ht="9.75" customHeight="1">
      <c r="A75" s="92"/>
      <c r="B75" s="139"/>
      <c r="C75" s="62" t="s">
        <v>205</v>
      </c>
      <c r="D75" s="51">
        <v>1706</v>
      </c>
      <c r="E75" s="77"/>
      <c r="F75" s="51"/>
      <c r="G75" s="51"/>
      <c r="H75" s="51"/>
      <c r="I75" s="51"/>
    </row>
    <row r="76" spans="1:9" ht="9.75" customHeight="1">
      <c r="A76" s="92"/>
      <c r="B76" s="139"/>
      <c r="C76" s="62" t="s">
        <v>254</v>
      </c>
      <c r="D76" s="51">
        <v>313</v>
      </c>
      <c r="E76" s="77"/>
      <c r="F76" s="51"/>
      <c r="G76" s="51"/>
      <c r="H76" s="51"/>
      <c r="I76" s="51"/>
    </row>
    <row r="77" spans="1:9" ht="9.75" customHeight="1">
      <c r="A77" s="92"/>
      <c r="B77" s="139"/>
      <c r="C77" s="62" t="s">
        <v>206</v>
      </c>
      <c r="D77" s="51">
        <v>109</v>
      </c>
      <c r="E77" s="77"/>
      <c r="F77" s="51"/>
      <c r="G77" s="51"/>
      <c r="H77" s="51"/>
      <c r="I77" s="51"/>
    </row>
    <row r="78" spans="1:9" ht="9.75" customHeight="1">
      <c r="A78" s="92"/>
      <c r="B78" s="139"/>
      <c r="C78" s="62" t="s">
        <v>207</v>
      </c>
      <c r="D78" s="51">
        <v>28</v>
      </c>
      <c r="E78" s="77"/>
      <c r="F78" s="51"/>
      <c r="G78" s="51"/>
      <c r="H78" s="51"/>
      <c r="I78" s="51"/>
    </row>
    <row r="79" spans="1:9" ht="9.75" customHeight="1">
      <c r="A79" s="92"/>
      <c r="B79" s="139"/>
      <c r="C79" s="62" t="s">
        <v>208</v>
      </c>
      <c r="D79" s="51">
        <v>0</v>
      </c>
      <c r="E79" s="77"/>
      <c r="F79" s="51"/>
      <c r="G79" s="51"/>
      <c r="H79" s="51"/>
      <c r="I79" s="51"/>
    </row>
    <row r="80" spans="1:9" ht="9.75" customHeight="1">
      <c r="A80" s="92"/>
      <c r="B80" s="139"/>
      <c r="C80" s="62" t="s">
        <v>251</v>
      </c>
      <c r="D80" s="51">
        <v>1455</v>
      </c>
      <c r="E80" s="77"/>
      <c r="F80" s="51"/>
      <c r="G80" s="51"/>
      <c r="H80" s="51"/>
      <c r="I80" s="51"/>
    </row>
    <row r="81" spans="1:9" ht="9.75" customHeight="1">
      <c r="A81" s="92"/>
      <c r="B81" s="139"/>
      <c r="C81" s="62" t="s">
        <v>209</v>
      </c>
      <c r="D81" s="51">
        <v>505</v>
      </c>
      <c r="E81" s="77"/>
      <c r="F81" s="51"/>
      <c r="G81" s="51"/>
      <c r="H81" s="51"/>
      <c r="I81" s="51"/>
    </row>
    <row r="82" spans="1:9" ht="9.75" customHeight="1">
      <c r="A82" s="92"/>
      <c r="B82" s="139"/>
      <c r="C82" s="62" t="s">
        <v>252</v>
      </c>
      <c r="D82" s="51">
        <v>1998</v>
      </c>
      <c r="E82" s="77"/>
      <c r="F82" s="51"/>
      <c r="G82" s="51"/>
      <c r="H82" s="51"/>
      <c r="I82" s="51"/>
    </row>
    <row r="83" spans="1:9" ht="9.75" customHeight="1">
      <c r="A83" s="92"/>
      <c r="B83" s="139"/>
      <c r="C83" s="62" t="s">
        <v>210</v>
      </c>
      <c r="D83" s="51">
        <v>652</v>
      </c>
      <c r="E83" s="77"/>
      <c r="F83" s="51"/>
      <c r="G83" s="51"/>
      <c r="H83" s="51"/>
      <c r="I83" s="51"/>
    </row>
    <row r="84" spans="1:9" ht="9.75" customHeight="1">
      <c r="A84" s="92"/>
      <c r="B84" s="139"/>
      <c r="C84" s="62" t="s">
        <v>211</v>
      </c>
      <c r="D84" s="51">
        <v>0</v>
      </c>
      <c r="E84" s="77"/>
      <c r="F84" s="51"/>
      <c r="G84" s="51"/>
      <c r="H84" s="51"/>
      <c r="I84" s="51"/>
    </row>
    <row r="85" spans="1:9" ht="9.75" customHeight="1">
      <c r="A85" s="92"/>
      <c r="B85" s="139"/>
      <c r="C85" s="62" t="s">
        <v>212</v>
      </c>
      <c r="D85" s="51">
        <v>235</v>
      </c>
      <c r="E85" s="77"/>
      <c r="F85" s="51"/>
      <c r="G85" s="51"/>
      <c r="H85" s="51"/>
      <c r="I85" s="51"/>
    </row>
    <row r="86" spans="1:9" ht="9.75" customHeight="1">
      <c r="A86" s="92"/>
      <c r="B86" s="139"/>
      <c r="C86" s="62" t="s">
        <v>213</v>
      </c>
      <c r="D86" s="51">
        <v>426</v>
      </c>
      <c r="E86" s="77"/>
      <c r="F86" s="51"/>
      <c r="G86" s="51"/>
      <c r="H86" s="51"/>
      <c r="I86" s="51"/>
    </row>
    <row r="87" spans="1:9" s="98" customFormat="1" ht="9.75" customHeight="1">
      <c r="A87" s="64"/>
      <c r="B87" s="82"/>
      <c r="C87" s="48" t="s">
        <v>8</v>
      </c>
      <c r="D87" s="45">
        <f>SUM(D75:D86)</f>
        <v>7427</v>
      </c>
      <c r="E87" s="49">
        <v>5942</v>
      </c>
      <c r="F87" s="45">
        <v>15</v>
      </c>
      <c r="G87" s="45">
        <v>0</v>
      </c>
      <c r="H87" s="45">
        <v>0</v>
      </c>
      <c r="I87" s="93">
        <v>35064</v>
      </c>
    </row>
    <row r="88" spans="1:9" ht="33" customHeight="1">
      <c r="A88" s="92">
        <v>20</v>
      </c>
      <c r="B88" s="109" t="s">
        <v>169</v>
      </c>
      <c r="C88" s="81" t="s">
        <v>263</v>
      </c>
      <c r="D88" s="51"/>
      <c r="E88" s="51"/>
      <c r="F88" s="51"/>
      <c r="G88" s="51"/>
      <c r="H88" s="51"/>
      <c r="I88" s="50"/>
    </row>
    <row r="89" spans="1:9" ht="9.75" customHeight="1">
      <c r="A89" s="92"/>
      <c r="B89" s="139"/>
      <c r="C89" s="62" t="s">
        <v>205</v>
      </c>
      <c r="D89" s="51">
        <v>6817</v>
      </c>
      <c r="E89" s="77"/>
      <c r="F89" s="51"/>
      <c r="G89" s="51"/>
      <c r="H89" s="51"/>
      <c r="I89" s="51"/>
    </row>
    <row r="90" spans="1:9" ht="9.75" customHeight="1">
      <c r="A90" s="92"/>
      <c r="B90" s="139"/>
      <c r="C90" s="62" t="s">
        <v>254</v>
      </c>
      <c r="D90" s="51">
        <v>470</v>
      </c>
      <c r="E90" s="77"/>
      <c r="F90" s="51"/>
      <c r="G90" s="51"/>
      <c r="H90" s="51"/>
      <c r="I90" s="51"/>
    </row>
    <row r="91" spans="1:9" ht="9.75" customHeight="1">
      <c r="A91" s="92"/>
      <c r="B91" s="139"/>
      <c r="C91" s="62" t="s">
        <v>206</v>
      </c>
      <c r="D91" s="51">
        <v>661</v>
      </c>
      <c r="E91" s="77"/>
      <c r="F91" s="51"/>
      <c r="G91" s="51"/>
      <c r="H91" s="51"/>
      <c r="I91" s="51"/>
    </row>
    <row r="92" spans="1:9" ht="9.75" customHeight="1">
      <c r="A92" s="92"/>
      <c r="B92" s="139"/>
      <c r="C92" s="62" t="s">
        <v>207</v>
      </c>
      <c r="D92" s="51">
        <v>32</v>
      </c>
      <c r="E92" s="77"/>
      <c r="F92" s="51"/>
      <c r="G92" s="51"/>
      <c r="H92" s="51"/>
      <c r="I92" s="51"/>
    </row>
    <row r="93" spans="1:9" ht="9.75" customHeight="1">
      <c r="A93" s="92"/>
      <c r="B93" s="139"/>
      <c r="C93" s="62" t="s">
        <v>208</v>
      </c>
      <c r="D93" s="51">
        <v>0</v>
      </c>
      <c r="E93" s="77"/>
      <c r="F93" s="51"/>
      <c r="G93" s="51"/>
      <c r="H93" s="51"/>
      <c r="I93" s="51"/>
    </row>
    <row r="94" spans="1:9" ht="9.75" customHeight="1">
      <c r="A94" s="92"/>
      <c r="B94" s="139"/>
      <c r="C94" s="62" t="s">
        <v>253</v>
      </c>
      <c r="D94" s="51">
        <v>276</v>
      </c>
      <c r="E94" s="77"/>
      <c r="F94" s="51"/>
      <c r="G94" s="51"/>
      <c r="H94" s="51"/>
      <c r="I94" s="51"/>
    </row>
    <row r="95" spans="1:9" ht="9.75" customHeight="1">
      <c r="A95" s="92"/>
      <c r="B95" s="139"/>
      <c r="C95" s="62" t="s">
        <v>209</v>
      </c>
      <c r="D95" s="51">
        <v>222</v>
      </c>
      <c r="E95" s="77"/>
      <c r="F95" s="51"/>
      <c r="G95" s="51"/>
      <c r="H95" s="51"/>
      <c r="I95" s="51"/>
    </row>
    <row r="96" spans="1:9" ht="9.75" customHeight="1">
      <c r="A96" s="92"/>
      <c r="B96" s="139"/>
      <c r="C96" s="62" t="s">
        <v>252</v>
      </c>
      <c r="D96" s="51">
        <v>2082</v>
      </c>
      <c r="E96" s="77"/>
      <c r="F96" s="51"/>
      <c r="G96" s="51"/>
      <c r="H96" s="51"/>
      <c r="I96" s="51"/>
    </row>
    <row r="97" spans="1:9" ht="9.75" customHeight="1">
      <c r="A97" s="92"/>
      <c r="B97" s="139"/>
      <c r="C97" s="62" t="s">
        <v>210</v>
      </c>
      <c r="D97" s="51">
        <v>461</v>
      </c>
      <c r="E97" s="77"/>
      <c r="F97" s="51"/>
      <c r="G97" s="51"/>
      <c r="H97" s="51"/>
      <c r="I97" s="51"/>
    </row>
    <row r="98" spans="1:9" ht="9.75" customHeight="1">
      <c r="A98" s="92"/>
      <c r="B98" s="139"/>
      <c r="C98" s="62" t="s">
        <v>211</v>
      </c>
      <c r="D98" s="51">
        <v>1419</v>
      </c>
      <c r="E98" s="77"/>
      <c r="F98" s="51"/>
      <c r="G98" s="51"/>
      <c r="H98" s="51"/>
      <c r="I98" s="51"/>
    </row>
    <row r="99" spans="1:9" ht="9.75" customHeight="1">
      <c r="A99" s="92"/>
      <c r="B99" s="139"/>
      <c r="C99" s="62" t="s">
        <v>212</v>
      </c>
      <c r="D99" s="51">
        <v>463</v>
      </c>
      <c r="E99" s="77"/>
      <c r="F99" s="51"/>
      <c r="G99" s="51"/>
      <c r="H99" s="51"/>
      <c r="I99" s="51"/>
    </row>
    <row r="100" spans="1:9" ht="9.75" customHeight="1">
      <c r="A100" s="92"/>
      <c r="B100" s="139"/>
      <c r="C100" s="62" t="s">
        <v>213</v>
      </c>
      <c r="D100" s="51">
        <v>1704</v>
      </c>
      <c r="E100" s="77"/>
      <c r="F100" s="51"/>
      <c r="G100" s="51"/>
      <c r="H100" s="51"/>
      <c r="I100" s="51"/>
    </row>
    <row r="101" spans="1:9" ht="9.75" customHeight="1">
      <c r="A101" s="64"/>
      <c r="B101" s="153"/>
      <c r="C101" s="48" t="s">
        <v>8</v>
      </c>
      <c r="D101" s="45">
        <f>SUM(D89:D100)</f>
        <v>14607</v>
      </c>
      <c r="E101" s="49">
        <v>11686</v>
      </c>
      <c r="F101" s="45">
        <v>23</v>
      </c>
      <c r="G101" s="45">
        <v>0</v>
      </c>
      <c r="H101" s="45">
        <v>0</v>
      </c>
      <c r="I101" s="46">
        <v>34699</v>
      </c>
    </row>
    <row r="102" spans="1:9" ht="35.25" customHeight="1">
      <c r="A102" s="92">
        <v>21</v>
      </c>
      <c r="B102" s="109" t="s">
        <v>170</v>
      </c>
      <c r="C102" s="81" t="s">
        <v>171</v>
      </c>
      <c r="D102" s="51"/>
      <c r="E102" s="51"/>
      <c r="F102" s="51"/>
      <c r="G102" s="51"/>
      <c r="H102" s="51"/>
      <c r="I102" s="51"/>
    </row>
    <row r="103" spans="1:9" ht="9.75" customHeight="1">
      <c r="A103" s="92"/>
      <c r="B103" s="139"/>
      <c r="C103" s="62" t="s">
        <v>205</v>
      </c>
      <c r="D103" s="51">
        <v>8328</v>
      </c>
      <c r="E103" s="77"/>
      <c r="F103" s="51"/>
      <c r="G103" s="51"/>
      <c r="H103" s="51"/>
      <c r="I103" s="51"/>
    </row>
    <row r="104" spans="1:9" ht="9.75" customHeight="1">
      <c r="A104" s="92"/>
      <c r="B104" s="139"/>
      <c r="C104" s="62" t="s">
        <v>254</v>
      </c>
      <c r="D104" s="51">
        <v>89</v>
      </c>
      <c r="E104" s="77"/>
      <c r="F104" s="51"/>
      <c r="G104" s="51"/>
      <c r="H104" s="51"/>
      <c r="I104" s="51"/>
    </row>
    <row r="105" spans="1:9" ht="9.75" customHeight="1">
      <c r="A105" s="92"/>
      <c r="B105" s="139"/>
      <c r="C105" s="62" t="s">
        <v>206</v>
      </c>
      <c r="D105" s="51">
        <v>299</v>
      </c>
      <c r="E105" s="77"/>
      <c r="F105" s="51"/>
      <c r="G105" s="51"/>
      <c r="H105" s="51"/>
      <c r="I105" s="51"/>
    </row>
    <row r="106" spans="1:9" ht="9.75" customHeight="1">
      <c r="A106" s="92"/>
      <c r="B106" s="139"/>
      <c r="C106" s="62" t="s">
        <v>207</v>
      </c>
      <c r="D106" s="51">
        <v>38</v>
      </c>
      <c r="E106" s="77"/>
      <c r="F106" s="51"/>
      <c r="G106" s="51"/>
      <c r="H106" s="51"/>
      <c r="I106" s="51"/>
    </row>
    <row r="107" spans="1:9" ht="9.75" customHeight="1">
      <c r="A107" s="92"/>
      <c r="B107" s="139"/>
      <c r="C107" s="62" t="s">
        <v>208</v>
      </c>
      <c r="D107" s="51">
        <v>0</v>
      </c>
      <c r="E107" s="77"/>
      <c r="F107" s="51"/>
      <c r="G107" s="51"/>
      <c r="H107" s="51"/>
      <c r="I107" s="51"/>
    </row>
    <row r="108" spans="1:9" ht="9.75" customHeight="1">
      <c r="A108" s="92"/>
      <c r="B108" s="139"/>
      <c r="C108" s="62" t="s">
        <v>253</v>
      </c>
      <c r="D108" s="51">
        <v>39</v>
      </c>
      <c r="E108" s="77"/>
      <c r="F108" s="51"/>
      <c r="G108" s="51"/>
      <c r="H108" s="51"/>
      <c r="I108" s="51"/>
    </row>
    <row r="109" spans="1:9" ht="9.75" customHeight="1">
      <c r="A109" s="92"/>
      <c r="B109" s="139"/>
      <c r="C109" s="62" t="s">
        <v>209</v>
      </c>
      <c r="D109" s="51">
        <v>113</v>
      </c>
      <c r="E109" s="77"/>
      <c r="F109" s="51"/>
      <c r="G109" s="51"/>
      <c r="H109" s="51"/>
      <c r="I109" s="51"/>
    </row>
    <row r="110" spans="1:9" ht="9.75" customHeight="1">
      <c r="A110" s="92"/>
      <c r="B110" s="139"/>
      <c r="C110" s="62" t="s">
        <v>252</v>
      </c>
      <c r="D110" s="51">
        <v>3040</v>
      </c>
      <c r="E110" s="77"/>
      <c r="F110" s="51"/>
      <c r="G110" s="51"/>
      <c r="H110" s="51"/>
      <c r="I110" s="51"/>
    </row>
    <row r="111" spans="1:9" ht="9.75" customHeight="1">
      <c r="A111" s="92"/>
      <c r="B111" s="139"/>
      <c r="C111" s="62" t="s">
        <v>210</v>
      </c>
      <c r="D111" s="51">
        <v>216</v>
      </c>
      <c r="E111" s="77"/>
      <c r="F111" s="51"/>
      <c r="G111" s="51"/>
      <c r="H111" s="51"/>
      <c r="I111" s="51"/>
    </row>
    <row r="112" spans="1:9" ht="9.75" customHeight="1">
      <c r="A112" s="92"/>
      <c r="B112" s="139"/>
      <c r="C112" s="62" t="s">
        <v>211</v>
      </c>
      <c r="D112" s="51">
        <v>10075</v>
      </c>
      <c r="E112" s="77"/>
      <c r="F112" s="51"/>
      <c r="G112" s="51"/>
      <c r="H112" s="51"/>
      <c r="I112" s="51"/>
    </row>
    <row r="113" spans="1:9" ht="9.75" customHeight="1">
      <c r="A113" s="92"/>
      <c r="B113" s="139"/>
      <c r="C113" s="62" t="s">
        <v>212</v>
      </c>
      <c r="D113" s="51">
        <v>913</v>
      </c>
      <c r="E113" s="77"/>
      <c r="F113" s="51"/>
      <c r="G113" s="51"/>
      <c r="H113" s="51"/>
      <c r="I113" s="51"/>
    </row>
    <row r="114" spans="1:9" ht="9.75" customHeight="1">
      <c r="A114" s="92"/>
      <c r="B114" s="139"/>
      <c r="C114" s="62" t="s">
        <v>213</v>
      </c>
      <c r="D114" s="51">
        <v>2037</v>
      </c>
      <c r="E114" s="77"/>
      <c r="F114" s="51"/>
      <c r="G114" s="51"/>
      <c r="H114" s="51"/>
      <c r="I114" s="51"/>
    </row>
    <row r="115" spans="1:9" ht="9.75" customHeight="1">
      <c r="A115" s="64"/>
      <c r="B115" s="153"/>
      <c r="C115" s="48" t="s">
        <v>8</v>
      </c>
      <c r="D115" s="45">
        <f>SUM(D103:D114)</f>
        <v>25187</v>
      </c>
      <c r="E115" s="49">
        <v>20150</v>
      </c>
      <c r="F115" s="45">
        <v>35</v>
      </c>
      <c r="G115" s="45">
        <v>0</v>
      </c>
      <c r="H115" s="45">
        <v>0</v>
      </c>
      <c r="I115" s="46">
        <v>33908</v>
      </c>
    </row>
    <row r="116" spans="1:9" ht="34.5" customHeight="1">
      <c r="A116" s="92">
        <v>23</v>
      </c>
      <c r="B116" s="139"/>
      <c r="C116" s="81" t="s">
        <v>172</v>
      </c>
      <c r="D116" s="51"/>
      <c r="E116" s="51"/>
      <c r="F116" s="51"/>
      <c r="G116" s="51"/>
      <c r="H116" s="51"/>
      <c r="I116" s="51"/>
    </row>
    <row r="117" spans="1:9" ht="9.75" customHeight="1">
      <c r="A117" s="92"/>
      <c r="B117" s="139"/>
      <c r="C117" s="62" t="s">
        <v>205</v>
      </c>
      <c r="D117" s="51">
        <v>13498</v>
      </c>
      <c r="E117" s="77"/>
      <c r="F117" s="51"/>
      <c r="G117" s="51"/>
      <c r="H117" s="51"/>
      <c r="I117" s="51"/>
    </row>
    <row r="118" spans="1:9" ht="9.75" customHeight="1">
      <c r="A118" s="92"/>
      <c r="B118" s="139"/>
      <c r="C118" s="62" t="s">
        <v>254</v>
      </c>
      <c r="D118" s="51">
        <v>6007</v>
      </c>
      <c r="E118" s="77"/>
      <c r="F118" s="51"/>
      <c r="G118" s="51"/>
      <c r="H118" s="51"/>
      <c r="I118" s="51"/>
    </row>
    <row r="119" spans="1:9" ht="9.75" customHeight="1">
      <c r="A119" s="92"/>
      <c r="B119" s="139"/>
      <c r="C119" s="62" t="s">
        <v>206</v>
      </c>
      <c r="D119" s="51">
        <v>762</v>
      </c>
      <c r="E119" s="77"/>
      <c r="F119" s="51"/>
      <c r="G119" s="51"/>
      <c r="H119" s="51"/>
      <c r="I119" s="51"/>
    </row>
    <row r="120" spans="1:9" ht="9.75" customHeight="1">
      <c r="A120" s="92"/>
      <c r="B120" s="139"/>
      <c r="C120" s="62" t="s">
        <v>207</v>
      </c>
      <c r="D120" s="51">
        <v>1514</v>
      </c>
      <c r="E120" s="77"/>
      <c r="F120" s="51"/>
      <c r="G120" s="51"/>
      <c r="H120" s="51"/>
      <c r="I120" s="51"/>
    </row>
    <row r="121" spans="1:9" ht="9.75" customHeight="1">
      <c r="A121" s="92"/>
      <c r="B121" s="139"/>
      <c r="C121" s="62" t="s">
        <v>208</v>
      </c>
      <c r="D121" s="51">
        <v>0</v>
      </c>
      <c r="E121" s="77"/>
      <c r="F121" s="51"/>
      <c r="G121" s="51"/>
      <c r="H121" s="51"/>
      <c r="I121" s="51"/>
    </row>
    <row r="122" spans="1:9" ht="9.75" customHeight="1">
      <c r="A122" s="92"/>
      <c r="B122" s="139"/>
      <c r="C122" s="62" t="s">
        <v>253</v>
      </c>
      <c r="D122" s="51">
        <v>1014</v>
      </c>
      <c r="E122" s="77"/>
      <c r="F122" s="51"/>
      <c r="G122" s="51"/>
      <c r="H122" s="51"/>
      <c r="I122" s="51"/>
    </row>
    <row r="123" spans="1:9" ht="9.75" customHeight="1">
      <c r="A123" s="92"/>
      <c r="B123" s="139"/>
      <c r="C123" s="62" t="s">
        <v>209</v>
      </c>
      <c r="D123" s="51">
        <v>213</v>
      </c>
      <c r="E123" s="77"/>
      <c r="F123" s="51"/>
      <c r="G123" s="51"/>
      <c r="H123" s="51"/>
      <c r="I123" s="51"/>
    </row>
    <row r="124" spans="1:9" ht="9.75" customHeight="1">
      <c r="A124" s="92"/>
      <c r="B124" s="139"/>
      <c r="C124" s="62" t="s">
        <v>252</v>
      </c>
      <c r="D124" s="51">
        <v>2861</v>
      </c>
      <c r="E124" s="77"/>
      <c r="F124" s="51"/>
      <c r="G124" s="51"/>
      <c r="H124" s="51"/>
      <c r="I124" s="51"/>
    </row>
    <row r="125" spans="1:9" ht="9.75" customHeight="1">
      <c r="A125" s="92"/>
      <c r="B125" s="139"/>
      <c r="C125" s="62" t="s">
        <v>210</v>
      </c>
      <c r="D125" s="51">
        <v>88</v>
      </c>
      <c r="E125" s="77"/>
      <c r="F125" s="51"/>
      <c r="G125" s="51"/>
      <c r="H125" s="51"/>
      <c r="I125" s="51"/>
    </row>
    <row r="126" spans="1:9" ht="9.75" customHeight="1">
      <c r="A126" s="92"/>
      <c r="B126" s="139"/>
      <c r="C126" s="62" t="s">
        <v>211</v>
      </c>
      <c r="D126" s="51">
        <v>0</v>
      </c>
      <c r="E126" s="77"/>
      <c r="F126" s="51"/>
      <c r="G126" s="51"/>
      <c r="H126" s="51"/>
      <c r="I126" s="51"/>
    </row>
    <row r="127" spans="1:9" ht="9.75" customHeight="1">
      <c r="A127" s="92"/>
      <c r="B127" s="139"/>
      <c r="C127" s="62" t="s">
        <v>212</v>
      </c>
      <c r="D127" s="51">
        <v>2</v>
      </c>
      <c r="E127" s="77"/>
      <c r="F127" s="51"/>
      <c r="G127" s="51"/>
      <c r="H127" s="51"/>
      <c r="I127" s="51"/>
    </row>
    <row r="128" spans="1:9" ht="9.75" customHeight="1">
      <c r="A128" s="92"/>
      <c r="B128" s="139"/>
      <c r="C128" s="62" t="s">
        <v>213</v>
      </c>
      <c r="D128" s="51">
        <v>3371</v>
      </c>
      <c r="E128" s="77"/>
      <c r="F128" s="51"/>
      <c r="G128" s="51"/>
      <c r="H128" s="51"/>
      <c r="I128" s="51"/>
    </row>
    <row r="129" spans="1:9" ht="9.75" customHeight="1">
      <c r="A129" s="64"/>
      <c r="B129" s="153"/>
      <c r="C129" s="48" t="s">
        <v>8</v>
      </c>
      <c r="D129" s="45">
        <f>SUM(D117:D128)</f>
        <v>29330</v>
      </c>
      <c r="E129" s="49">
        <v>23464</v>
      </c>
      <c r="F129" s="45">
        <v>55</v>
      </c>
      <c r="G129" s="45">
        <v>0</v>
      </c>
      <c r="H129" s="45">
        <v>0</v>
      </c>
      <c r="I129" s="46">
        <v>35338</v>
      </c>
    </row>
    <row r="130" spans="1:9" ht="36.75" customHeight="1">
      <c r="A130" s="92" t="s">
        <v>214</v>
      </c>
      <c r="B130" s="109"/>
      <c r="C130" s="108" t="s">
        <v>173</v>
      </c>
      <c r="D130" s="51"/>
      <c r="E130" s="51"/>
      <c r="F130" s="51"/>
      <c r="G130" s="51"/>
      <c r="H130" s="51"/>
      <c r="I130" s="51"/>
    </row>
    <row r="131" spans="1:9" ht="10.5" customHeight="1">
      <c r="A131" s="92"/>
      <c r="B131" s="139"/>
      <c r="C131" s="62" t="s">
        <v>205</v>
      </c>
      <c r="D131" s="51">
        <v>6703</v>
      </c>
      <c r="E131" s="77"/>
      <c r="F131" s="51"/>
      <c r="G131" s="51"/>
      <c r="H131" s="51"/>
      <c r="I131" s="51"/>
    </row>
    <row r="132" spans="1:9" ht="9.75" customHeight="1">
      <c r="A132" s="92"/>
      <c r="B132" s="139"/>
      <c r="C132" s="62" t="s">
        <v>254</v>
      </c>
      <c r="D132" s="51">
        <v>854</v>
      </c>
      <c r="E132" s="77"/>
      <c r="F132" s="51"/>
      <c r="G132" s="51"/>
      <c r="H132" s="51"/>
      <c r="I132" s="51"/>
    </row>
    <row r="133" spans="1:9" ht="9.75" customHeight="1">
      <c r="A133" s="92"/>
      <c r="B133" s="139"/>
      <c r="C133" s="62" t="s">
        <v>206</v>
      </c>
      <c r="D133" s="51">
        <v>554</v>
      </c>
      <c r="E133" s="77"/>
      <c r="F133" s="51"/>
      <c r="G133" s="51"/>
      <c r="H133" s="51"/>
      <c r="I133" s="51"/>
    </row>
    <row r="134" spans="1:9" ht="9.75" customHeight="1">
      <c r="A134" s="92"/>
      <c r="B134" s="139"/>
      <c r="C134" s="62" t="s">
        <v>207</v>
      </c>
      <c r="D134" s="51">
        <v>382</v>
      </c>
      <c r="E134" s="77"/>
      <c r="F134" s="51"/>
      <c r="G134" s="51"/>
      <c r="H134" s="51"/>
      <c r="I134" s="51"/>
    </row>
    <row r="135" spans="1:9" ht="9.75" customHeight="1">
      <c r="A135" s="92"/>
      <c r="B135" s="139"/>
      <c r="C135" s="62" t="s">
        <v>208</v>
      </c>
      <c r="D135" s="51">
        <v>0</v>
      </c>
      <c r="E135" s="77"/>
      <c r="F135" s="51"/>
      <c r="G135" s="51"/>
      <c r="H135" s="51"/>
      <c r="I135" s="51"/>
    </row>
    <row r="136" spans="1:9" ht="9.75" customHeight="1">
      <c r="A136" s="92"/>
      <c r="B136" s="139"/>
      <c r="C136" s="62" t="s">
        <v>253</v>
      </c>
      <c r="D136" s="51">
        <v>462</v>
      </c>
      <c r="E136" s="77"/>
      <c r="F136" s="51"/>
      <c r="G136" s="51"/>
      <c r="H136" s="51"/>
      <c r="I136" s="51"/>
    </row>
    <row r="137" spans="1:9" ht="9.75" customHeight="1">
      <c r="A137" s="92"/>
      <c r="B137" s="139"/>
      <c r="C137" s="62" t="s">
        <v>209</v>
      </c>
      <c r="D137" s="51">
        <v>121</v>
      </c>
      <c r="E137" s="77"/>
      <c r="F137" s="51"/>
      <c r="G137" s="51"/>
      <c r="H137" s="51"/>
      <c r="I137" s="51"/>
    </row>
    <row r="138" spans="1:9" ht="9.75" customHeight="1">
      <c r="A138" s="92"/>
      <c r="B138" s="139"/>
      <c r="C138" s="62" t="s">
        <v>252</v>
      </c>
      <c r="D138" s="51">
        <v>1296</v>
      </c>
      <c r="E138" s="77"/>
      <c r="F138" s="51"/>
      <c r="G138" s="51"/>
      <c r="H138" s="51"/>
      <c r="I138" s="51"/>
    </row>
    <row r="139" spans="1:9" ht="9.75" customHeight="1">
      <c r="A139" s="92"/>
      <c r="B139" s="139"/>
      <c r="C139" s="62" t="s">
        <v>210</v>
      </c>
      <c r="D139" s="51">
        <v>0</v>
      </c>
      <c r="E139" s="77"/>
      <c r="F139" s="51"/>
      <c r="G139" s="51"/>
      <c r="H139" s="51"/>
      <c r="I139" s="51"/>
    </row>
    <row r="140" spans="1:9" ht="9.75" customHeight="1">
      <c r="A140" s="92"/>
      <c r="B140" s="139"/>
      <c r="C140" s="62" t="s">
        <v>211</v>
      </c>
      <c r="D140" s="51">
        <v>0</v>
      </c>
      <c r="E140" s="77"/>
      <c r="F140" s="51"/>
      <c r="G140" s="51"/>
      <c r="H140" s="51"/>
      <c r="I140" s="51"/>
    </row>
    <row r="141" spans="1:9" ht="9.75" customHeight="1">
      <c r="A141" s="92"/>
      <c r="B141" s="139"/>
      <c r="C141" s="62" t="s">
        <v>212</v>
      </c>
      <c r="D141" s="51">
        <v>17</v>
      </c>
      <c r="E141" s="77"/>
      <c r="F141" s="51"/>
      <c r="G141" s="51"/>
      <c r="H141" s="51"/>
      <c r="I141" s="51"/>
    </row>
    <row r="142" spans="1:9" ht="9.75" customHeight="1">
      <c r="A142" s="92"/>
      <c r="B142" s="139"/>
      <c r="C142" s="62" t="s">
        <v>213</v>
      </c>
      <c r="D142" s="51">
        <v>1676</v>
      </c>
      <c r="E142" s="77"/>
      <c r="F142" s="51"/>
      <c r="G142" s="51"/>
      <c r="H142" s="51"/>
      <c r="I142" s="51"/>
    </row>
    <row r="143" spans="1:9" ht="9.75" customHeight="1">
      <c r="A143" s="64"/>
      <c r="B143" s="153"/>
      <c r="C143" s="48" t="s">
        <v>8</v>
      </c>
      <c r="D143" s="45">
        <f>SUM(D131:D142)</f>
        <v>12065</v>
      </c>
      <c r="E143" s="49">
        <v>9652</v>
      </c>
      <c r="F143" s="45">
        <v>26</v>
      </c>
      <c r="G143" s="45">
        <v>0</v>
      </c>
      <c r="H143" s="45">
        <v>0</v>
      </c>
      <c r="I143" s="46">
        <v>35064</v>
      </c>
    </row>
    <row r="144" spans="1:9" ht="23.25" customHeight="1">
      <c r="A144" s="92">
        <v>24</v>
      </c>
      <c r="B144" s="138" t="s">
        <v>174</v>
      </c>
      <c r="C144" s="81" t="s">
        <v>175</v>
      </c>
      <c r="D144" s="51"/>
      <c r="E144" s="51"/>
      <c r="F144" s="51"/>
      <c r="G144" s="51"/>
      <c r="H144" s="51"/>
      <c r="I144" s="51"/>
    </row>
    <row r="145" spans="1:9" ht="9.75" customHeight="1">
      <c r="A145" s="92"/>
      <c r="B145" s="139"/>
      <c r="C145" s="62" t="s">
        <v>205</v>
      </c>
      <c r="D145" s="51">
        <v>10285</v>
      </c>
      <c r="E145" s="77"/>
      <c r="F145" s="51"/>
      <c r="G145" s="51"/>
      <c r="H145" s="51"/>
      <c r="I145" s="51"/>
    </row>
    <row r="146" spans="1:9" ht="9.75" customHeight="1">
      <c r="A146" s="92"/>
      <c r="B146" s="139"/>
      <c r="C146" s="62" t="s">
        <v>254</v>
      </c>
      <c r="D146" s="51">
        <v>267</v>
      </c>
      <c r="E146" s="77"/>
      <c r="F146" s="51"/>
      <c r="G146" s="51"/>
      <c r="H146" s="51"/>
      <c r="I146" s="51"/>
    </row>
    <row r="147" spans="1:9" ht="9.75" customHeight="1">
      <c r="A147" s="92"/>
      <c r="B147" s="139"/>
      <c r="C147" s="62" t="s">
        <v>206</v>
      </c>
      <c r="D147" s="51">
        <v>362</v>
      </c>
      <c r="E147" s="77"/>
      <c r="F147" s="51"/>
      <c r="G147" s="51"/>
      <c r="H147" s="51"/>
      <c r="I147" s="51"/>
    </row>
    <row r="148" spans="1:9" ht="9.75" customHeight="1">
      <c r="A148" s="92"/>
      <c r="B148" s="139"/>
      <c r="C148" s="62" t="s">
        <v>207</v>
      </c>
      <c r="D148" s="51">
        <v>31</v>
      </c>
      <c r="E148" s="77"/>
      <c r="F148" s="51"/>
      <c r="G148" s="51"/>
      <c r="H148" s="51"/>
      <c r="I148" s="51"/>
    </row>
    <row r="149" spans="1:9" ht="9.75" customHeight="1">
      <c r="A149" s="92"/>
      <c r="B149" s="139"/>
      <c r="C149" s="62" t="s">
        <v>208</v>
      </c>
      <c r="D149" s="51">
        <v>0</v>
      </c>
      <c r="E149" s="77"/>
      <c r="F149" s="51"/>
      <c r="G149" s="51"/>
      <c r="H149" s="51"/>
      <c r="I149" s="51"/>
    </row>
    <row r="150" spans="1:9" ht="9.75" customHeight="1">
      <c r="A150" s="92"/>
      <c r="B150" s="139"/>
      <c r="C150" s="62" t="s">
        <v>253</v>
      </c>
      <c r="D150" s="51">
        <v>0</v>
      </c>
      <c r="E150" s="77"/>
      <c r="F150" s="51"/>
      <c r="G150" s="51"/>
      <c r="H150" s="51"/>
      <c r="I150" s="51"/>
    </row>
    <row r="151" spans="1:9" ht="9.75" customHeight="1">
      <c r="A151" s="92"/>
      <c r="B151" s="139"/>
      <c r="C151" s="62" t="s">
        <v>209</v>
      </c>
      <c r="D151" s="51">
        <v>476</v>
      </c>
      <c r="E151" s="77"/>
      <c r="F151" s="51"/>
      <c r="G151" s="51"/>
      <c r="H151" s="51"/>
      <c r="I151" s="51"/>
    </row>
    <row r="152" spans="1:9" ht="9.75" customHeight="1">
      <c r="A152" s="92"/>
      <c r="B152" s="139"/>
      <c r="C152" s="62" t="s">
        <v>252</v>
      </c>
      <c r="D152" s="51">
        <v>1615</v>
      </c>
      <c r="E152" s="77"/>
      <c r="F152" s="51"/>
      <c r="G152" s="51"/>
      <c r="H152" s="51"/>
      <c r="I152" s="51"/>
    </row>
    <row r="153" spans="1:9" ht="9.75" customHeight="1">
      <c r="A153" s="92"/>
      <c r="B153" s="139"/>
      <c r="C153" s="62" t="s">
        <v>210</v>
      </c>
      <c r="D153" s="51">
        <v>368</v>
      </c>
      <c r="E153" s="77"/>
      <c r="F153" s="51"/>
      <c r="G153" s="51"/>
      <c r="H153" s="51"/>
      <c r="I153" s="51"/>
    </row>
    <row r="154" spans="1:9" ht="9.75" customHeight="1">
      <c r="A154" s="92"/>
      <c r="B154" s="139"/>
      <c r="C154" s="62" t="s">
        <v>211</v>
      </c>
      <c r="D154" s="51">
        <v>0</v>
      </c>
      <c r="E154" s="77"/>
      <c r="F154" s="51"/>
      <c r="G154" s="51"/>
      <c r="H154" s="51"/>
      <c r="I154" s="51"/>
    </row>
    <row r="155" spans="1:9" ht="9.75" customHeight="1">
      <c r="A155" s="92"/>
      <c r="B155" s="139"/>
      <c r="C155" s="62" t="s">
        <v>212</v>
      </c>
      <c r="D155" s="51">
        <v>26</v>
      </c>
      <c r="E155" s="77"/>
      <c r="F155" s="51"/>
      <c r="G155" s="51"/>
      <c r="H155" s="51"/>
      <c r="I155" s="51"/>
    </row>
    <row r="156" spans="1:9" ht="9.75" customHeight="1">
      <c r="A156" s="92"/>
      <c r="B156" s="139"/>
      <c r="C156" s="62" t="s">
        <v>213</v>
      </c>
      <c r="D156" s="51">
        <v>2583</v>
      </c>
      <c r="E156" s="77"/>
      <c r="F156" s="51"/>
      <c r="G156" s="51"/>
      <c r="H156" s="51"/>
      <c r="I156" s="51"/>
    </row>
    <row r="157" spans="1:9" ht="9.75" customHeight="1">
      <c r="A157" s="64"/>
      <c r="B157" s="153"/>
      <c r="C157" s="48" t="s">
        <v>8</v>
      </c>
      <c r="D157" s="45">
        <f>SUM(D145:D156)</f>
        <v>16013</v>
      </c>
      <c r="E157" s="49">
        <v>12810</v>
      </c>
      <c r="F157" s="45">
        <v>25</v>
      </c>
      <c r="G157" s="45">
        <v>0</v>
      </c>
      <c r="H157" s="45">
        <v>0</v>
      </c>
      <c r="I157" s="46">
        <v>34515</v>
      </c>
    </row>
    <row r="158" spans="1:9" ht="21" customHeight="1">
      <c r="A158" s="92">
        <v>25</v>
      </c>
      <c r="B158" s="138"/>
      <c r="C158" s="81" t="s">
        <v>176</v>
      </c>
      <c r="D158" s="51"/>
      <c r="E158" s="51"/>
      <c r="F158" s="51"/>
      <c r="G158" s="51"/>
      <c r="H158" s="51"/>
      <c r="I158" s="51"/>
    </row>
    <row r="159" spans="1:9" ht="9.75" customHeight="1">
      <c r="A159" s="92"/>
      <c r="B159" s="139"/>
      <c r="C159" s="62" t="s">
        <v>205</v>
      </c>
      <c r="D159" s="51">
        <v>4215</v>
      </c>
      <c r="E159" s="77"/>
      <c r="F159" s="51"/>
      <c r="G159" s="51"/>
      <c r="H159" s="51"/>
      <c r="I159" s="51"/>
    </row>
    <row r="160" spans="1:9" ht="9.75" customHeight="1">
      <c r="A160" s="92"/>
      <c r="B160" s="139"/>
      <c r="C160" s="62" t="s">
        <v>254</v>
      </c>
      <c r="D160" s="51">
        <v>961</v>
      </c>
      <c r="E160" s="77"/>
      <c r="F160" s="51"/>
      <c r="G160" s="51"/>
      <c r="H160" s="51"/>
      <c r="I160" s="51"/>
    </row>
    <row r="161" spans="1:9" ht="9.75" customHeight="1">
      <c r="A161" s="92"/>
      <c r="B161" s="139"/>
      <c r="C161" s="62" t="s">
        <v>206</v>
      </c>
      <c r="D161" s="51">
        <v>83</v>
      </c>
      <c r="E161" s="77"/>
      <c r="F161" s="51"/>
      <c r="G161" s="51"/>
      <c r="H161" s="51"/>
      <c r="I161" s="51"/>
    </row>
    <row r="162" spans="1:9" ht="9.75" customHeight="1">
      <c r="A162" s="92"/>
      <c r="B162" s="139"/>
      <c r="C162" s="62" t="s">
        <v>207</v>
      </c>
      <c r="D162" s="51">
        <v>9</v>
      </c>
      <c r="E162" s="77"/>
      <c r="F162" s="51"/>
      <c r="G162" s="51"/>
      <c r="H162" s="51"/>
      <c r="I162" s="51"/>
    </row>
    <row r="163" spans="1:9" ht="9.75" customHeight="1">
      <c r="A163" s="92"/>
      <c r="B163" s="139"/>
      <c r="C163" s="62" t="s">
        <v>208</v>
      </c>
      <c r="D163" s="51">
        <v>0</v>
      </c>
      <c r="E163" s="77"/>
      <c r="F163" s="51"/>
      <c r="G163" s="51"/>
      <c r="H163" s="51"/>
      <c r="I163" s="51"/>
    </row>
    <row r="164" spans="1:9" ht="9.75" customHeight="1">
      <c r="A164" s="92"/>
      <c r="B164" s="139"/>
      <c r="C164" s="62" t="s">
        <v>253</v>
      </c>
      <c r="D164" s="51">
        <v>1573</v>
      </c>
      <c r="E164" s="77"/>
      <c r="F164" s="51"/>
      <c r="G164" s="51"/>
      <c r="H164" s="51"/>
      <c r="I164" s="51"/>
    </row>
    <row r="165" spans="1:9" ht="9.75" customHeight="1">
      <c r="A165" s="92"/>
      <c r="B165" s="139"/>
      <c r="C165" s="62" t="s">
        <v>209</v>
      </c>
      <c r="D165" s="51">
        <v>696</v>
      </c>
      <c r="E165" s="77"/>
      <c r="F165" s="51"/>
      <c r="G165" s="51"/>
      <c r="H165" s="51"/>
      <c r="I165" s="51"/>
    </row>
    <row r="166" spans="1:9" ht="9.75" customHeight="1">
      <c r="A166" s="92"/>
      <c r="B166" s="139"/>
      <c r="C166" s="62" t="s">
        <v>252</v>
      </c>
      <c r="D166" s="51">
        <v>1275</v>
      </c>
      <c r="E166" s="77"/>
      <c r="F166" s="51"/>
      <c r="G166" s="51"/>
      <c r="H166" s="51"/>
      <c r="I166" s="51"/>
    </row>
    <row r="167" spans="1:9" ht="9.75" customHeight="1">
      <c r="A167" s="92"/>
      <c r="B167" s="139"/>
      <c r="C167" s="62" t="s">
        <v>210</v>
      </c>
      <c r="D167" s="51">
        <v>411</v>
      </c>
      <c r="E167" s="77"/>
      <c r="F167" s="51"/>
      <c r="G167" s="51"/>
      <c r="H167" s="51"/>
      <c r="I167" s="51"/>
    </row>
    <row r="168" spans="1:9" ht="9.75" customHeight="1">
      <c r="A168" s="92"/>
      <c r="B168" s="139"/>
      <c r="C168" s="62" t="s">
        <v>211</v>
      </c>
      <c r="D168" s="51">
        <v>0</v>
      </c>
      <c r="E168" s="77"/>
      <c r="F168" s="51"/>
      <c r="G168" s="51"/>
      <c r="H168" s="51"/>
      <c r="I168" s="51"/>
    </row>
    <row r="169" spans="1:9" ht="9.75" customHeight="1">
      <c r="A169" s="92"/>
      <c r="B169" s="139"/>
      <c r="C169" s="62" t="s">
        <v>212</v>
      </c>
      <c r="D169" s="51">
        <v>0</v>
      </c>
      <c r="E169" s="77"/>
      <c r="F169" s="51"/>
      <c r="G169" s="51"/>
      <c r="H169" s="51"/>
      <c r="I169" s="51"/>
    </row>
    <row r="170" spans="1:9" ht="9.75" customHeight="1">
      <c r="A170" s="92"/>
      <c r="B170" s="139"/>
      <c r="C170" s="62" t="s">
        <v>213</v>
      </c>
      <c r="D170" s="51">
        <v>1053</v>
      </c>
      <c r="E170" s="77"/>
      <c r="F170" s="51"/>
      <c r="G170" s="51"/>
      <c r="H170" s="51"/>
      <c r="I170" s="51"/>
    </row>
    <row r="171" spans="1:9" ht="9.75" customHeight="1">
      <c r="A171" s="64"/>
      <c r="B171" s="153"/>
      <c r="C171" s="48" t="s">
        <v>8</v>
      </c>
      <c r="D171" s="45">
        <f>SUM(D159:D170)</f>
        <v>10276</v>
      </c>
      <c r="E171" s="49">
        <v>8221</v>
      </c>
      <c r="F171" s="45">
        <v>24</v>
      </c>
      <c r="G171" s="45">
        <v>0</v>
      </c>
      <c r="H171" s="45">
        <v>0</v>
      </c>
      <c r="I171" s="46">
        <v>34880</v>
      </c>
    </row>
    <row r="172" spans="1:9" ht="35.25" customHeight="1">
      <c r="A172" s="92">
        <v>26</v>
      </c>
      <c r="B172" s="138" t="s">
        <v>177</v>
      </c>
      <c r="C172" s="81" t="s">
        <v>178</v>
      </c>
      <c r="D172" s="51"/>
      <c r="E172" s="51"/>
      <c r="F172" s="51"/>
      <c r="G172" s="51"/>
      <c r="H172" s="51"/>
      <c r="I172" s="51"/>
    </row>
    <row r="173" spans="1:9" ht="9.75" customHeight="1">
      <c r="A173" s="92"/>
      <c r="B173" s="139"/>
      <c r="C173" s="62" t="s">
        <v>205</v>
      </c>
      <c r="D173" s="51">
        <v>7761</v>
      </c>
      <c r="E173" s="77"/>
      <c r="F173" s="51"/>
      <c r="G173" s="51"/>
      <c r="H173" s="51"/>
      <c r="I173" s="51"/>
    </row>
    <row r="174" spans="1:9" ht="9.75" customHeight="1">
      <c r="A174" s="92"/>
      <c r="B174" s="139"/>
      <c r="C174" s="62" t="s">
        <v>254</v>
      </c>
      <c r="D174" s="51">
        <v>346</v>
      </c>
      <c r="E174" s="77"/>
      <c r="F174" s="51"/>
      <c r="G174" s="51"/>
      <c r="H174" s="51"/>
      <c r="I174" s="51"/>
    </row>
    <row r="175" spans="1:9" ht="9.75" customHeight="1">
      <c r="A175" s="92"/>
      <c r="B175" s="139"/>
      <c r="C175" s="62" t="s">
        <v>206</v>
      </c>
      <c r="D175" s="51">
        <v>278</v>
      </c>
      <c r="E175" s="77"/>
      <c r="F175" s="51"/>
      <c r="G175" s="51"/>
      <c r="H175" s="51"/>
      <c r="I175" s="51"/>
    </row>
    <row r="176" spans="1:9" ht="9.75" customHeight="1">
      <c r="A176" s="92"/>
      <c r="B176" s="139"/>
      <c r="C176" s="62" t="s">
        <v>207</v>
      </c>
      <c r="D176" s="51">
        <v>203</v>
      </c>
      <c r="E176" s="77"/>
      <c r="F176" s="51"/>
      <c r="G176" s="51"/>
      <c r="H176" s="51"/>
      <c r="I176" s="51"/>
    </row>
    <row r="177" spans="1:9" ht="9.75" customHeight="1">
      <c r="A177" s="92"/>
      <c r="B177" s="139"/>
      <c r="C177" s="62" t="s">
        <v>208</v>
      </c>
      <c r="D177" s="51">
        <v>0</v>
      </c>
      <c r="E177" s="77"/>
      <c r="F177" s="51"/>
      <c r="G177" s="51"/>
      <c r="H177" s="51"/>
      <c r="I177" s="51"/>
    </row>
    <row r="178" spans="1:9" ht="9.75" customHeight="1">
      <c r="A178" s="92"/>
      <c r="B178" s="139"/>
      <c r="C178" s="62" t="s">
        <v>253</v>
      </c>
      <c r="D178" s="51">
        <v>162</v>
      </c>
      <c r="E178" s="77"/>
      <c r="F178" s="51"/>
      <c r="G178" s="51"/>
      <c r="H178" s="51"/>
      <c r="I178" s="51"/>
    </row>
    <row r="179" spans="1:9" ht="9.75" customHeight="1">
      <c r="A179" s="92"/>
      <c r="B179" s="139"/>
      <c r="C179" s="62" t="s">
        <v>209</v>
      </c>
      <c r="D179" s="51">
        <v>720</v>
      </c>
      <c r="E179" s="77"/>
      <c r="F179" s="51"/>
      <c r="G179" s="51"/>
      <c r="H179" s="51"/>
      <c r="I179" s="51"/>
    </row>
    <row r="180" spans="1:9" ht="9.75" customHeight="1">
      <c r="A180" s="92"/>
      <c r="B180" s="139"/>
      <c r="C180" s="62" t="s">
        <v>252</v>
      </c>
      <c r="D180" s="51">
        <v>5177</v>
      </c>
      <c r="E180" s="77"/>
      <c r="F180" s="51"/>
      <c r="G180" s="51"/>
      <c r="H180" s="51"/>
      <c r="I180" s="51"/>
    </row>
    <row r="181" spans="1:9" ht="9.75" customHeight="1">
      <c r="A181" s="92"/>
      <c r="B181" s="139"/>
      <c r="C181" s="62" t="s">
        <v>210</v>
      </c>
      <c r="D181" s="51">
        <v>478</v>
      </c>
      <c r="E181" s="77"/>
      <c r="F181" s="51"/>
      <c r="G181" s="51"/>
      <c r="H181" s="51"/>
      <c r="I181" s="51"/>
    </row>
    <row r="182" spans="1:9" ht="9.75" customHeight="1">
      <c r="A182" s="92"/>
      <c r="B182" s="139"/>
      <c r="C182" s="62" t="s">
        <v>211</v>
      </c>
      <c r="D182" s="51">
        <v>3758</v>
      </c>
      <c r="E182" s="77"/>
      <c r="F182" s="51"/>
      <c r="G182" s="51"/>
      <c r="H182" s="51"/>
      <c r="I182" s="51"/>
    </row>
    <row r="183" spans="1:9" ht="9.75" customHeight="1">
      <c r="A183" s="92"/>
      <c r="B183" s="139"/>
      <c r="C183" s="62" t="s">
        <v>212</v>
      </c>
      <c r="D183" s="51">
        <v>267</v>
      </c>
      <c r="E183" s="77"/>
      <c r="F183" s="51"/>
      <c r="G183" s="51"/>
      <c r="H183" s="51"/>
      <c r="I183" s="51"/>
    </row>
    <row r="184" spans="1:9" ht="9.75" customHeight="1">
      <c r="A184" s="92"/>
      <c r="B184" s="139"/>
      <c r="C184" s="62" t="s">
        <v>213</v>
      </c>
      <c r="D184" s="51">
        <v>1940</v>
      </c>
      <c r="E184" s="77"/>
      <c r="F184" s="51"/>
      <c r="G184" s="51"/>
      <c r="H184" s="51"/>
      <c r="I184" s="51"/>
    </row>
    <row r="185" spans="1:9" ht="9.75" customHeight="1">
      <c r="A185" s="64"/>
      <c r="B185" s="153"/>
      <c r="C185" s="48" t="s">
        <v>8</v>
      </c>
      <c r="D185" s="45">
        <f>SUM(D173:D184)</f>
        <v>21090</v>
      </c>
      <c r="E185" s="49">
        <v>16872</v>
      </c>
      <c r="F185" s="45">
        <v>31</v>
      </c>
      <c r="G185" s="45">
        <v>0</v>
      </c>
      <c r="H185" s="45">
        <v>0</v>
      </c>
      <c r="I185" s="46">
        <v>34334</v>
      </c>
    </row>
    <row r="186" spans="1:9" ht="21" customHeight="1">
      <c r="A186" s="92">
        <v>27</v>
      </c>
      <c r="B186" s="138" t="s">
        <v>179</v>
      </c>
      <c r="C186" s="81" t="s">
        <v>180</v>
      </c>
      <c r="D186" s="51"/>
      <c r="E186" s="51"/>
      <c r="F186" s="51"/>
      <c r="G186" s="51"/>
      <c r="H186" s="51"/>
      <c r="I186" s="51"/>
    </row>
    <row r="187" spans="1:9" ht="12" customHeight="1">
      <c r="A187" s="92"/>
      <c r="B187" s="139"/>
      <c r="C187" s="62" t="s">
        <v>205</v>
      </c>
      <c r="D187" s="51">
        <v>22671</v>
      </c>
      <c r="E187" s="77"/>
      <c r="F187" s="51"/>
      <c r="G187" s="51"/>
      <c r="H187" s="51"/>
      <c r="I187" s="51"/>
    </row>
    <row r="188" spans="1:9" ht="9.75" customHeight="1">
      <c r="A188" s="92"/>
      <c r="B188" s="139"/>
      <c r="C188" s="62" t="s">
        <v>254</v>
      </c>
      <c r="D188" s="51">
        <v>419</v>
      </c>
      <c r="E188" s="77"/>
      <c r="F188" s="51"/>
      <c r="G188" s="51"/>
      <c r="H188" s="51"/>
      <c r="I188" s="51"/>
    </row>
    <row r="189" spans="1:9" ht="9.75" customHeight="1">
      <c r="A189" s="92"/>
      <c r="B189" s="139"/>
      <c r="C189" s="62" t="s">
        <v>206</v>
      </c>
      <c r="D189" s="51">
        <v>490</v>
      </c>
      <c r="E189" s="77"/>
      <c r="F189" s="51"/>
      <c r="G189" s="51"/>
      <c r="H189" s="51"/>
      <c r="I189" s="51"/>
    </row>
    <row r="190" spans="1:9" ht="9.75" customHeight="1">
      <c r="A190" s="92"/>
      <c r="B190" s="139"/>
      <c r="C190" s="62" t="s">
        <v>207</v>
      </c>
      <c r="D190" s="51">
        <v>294</v>
      </c>
      <c r="E190" s="77"/>
      <c r="F190" s="51"/>
      <c r="G190" s="51"/>
      <c r="H190" s="51"/>
      <c r="I190" s="51"/>
    </row>
    <row r="191" spans="1:9" ht="9.75" customHeight="1">
      <c r="A191" s="92"/>
      <c r="B191" s="139"/>
      <c r="C191" s="62" t="s">
        <v>208</v>
      </c>
      <c r="D191" s="51">
        <v>0</v>
      </c>
      <c r="E191" s="77"/>
      <c r="F191" s="51"/>
      <c r="G191" s="51"/>
      <c r="H191" s="51"/>
      <c r="I191" s="51"/>
    </row>
    <row r="192" spans="1:9" ht="9.75" customHeight="1">
      <c r="A192" s="92"/>
      <c r="B192" s="139"/>
      <c r="C192" s="62" t="s">
        <v>253</v>
      </c>
      <c r="D192" s="51">
        <v>2417</v>
      </c>
      <c r="E192" s="77"/>
      <c r="F192" s="51"/>
      <c r="G192" s="51"/>
      <c r="H192" s="51"/>
      <c r="I192" s="51"/>
    </row>
    <row r="193" spans="1:9" ht="9.75" customHeight="1">
      <c r="A193" s="92"/>
      <c r="B193" s="139"/>
      <c r="C193" s="62" t="s">
        <v>209</v>
      </c>
      <c r="D193" s="51">
        <v>1701</v>
      </c>
      <c r="E193" s="77"/>
      <c r="F193" s="51"/>
      <c r="G193" s="51"/>
      <c r="H193" s="51"/>
      <c r="I193" s="51"/>
    </row>
    <row r="194" spans="1:9" ht="9.75" customHeight="1">
      <c r="A194" s="92"/>
      <c r="B194" s="139"/>
      <c r="C194" s="62" t="s">
        <v>252</v>
      </c>
      <c r="D194" s="51">
        <v>1613</v>
      </c>
      <c r="E194" s="77"/>
      <c r="F194" s="51"/>
      <c r="G194" s="51"/>
      <c r="H194" s="51"/>
      <c r="I194" s="51"/>
    </row>
    <row r="195" spans="1:9" ht="9.75" customHeight="1">
      <c r="A195" s="92"/>
      <c r="B195" s="139"/>
      <c r="C195" s="62" t="s">
        <v>210</v>
      </c>
      <c r="D195" s="51">
        <v>983</v>
      </c>
      <c r="E195" s="77"/>
      <c r="F195" s="51"/>
      <c r="G195" s="51"/>
      <c r="H195" s="51"/>
      <c r="I195" s="51"/>
    </row>
    <row r="196" spans="1:9" ht="9.75" customHeight="1">
      <c r="A196" s="92"/>
      <c r="B196" s="139"/>
      <c r="C196" s="62" t="s">
        <v>211</v>
      </c>
      <c r="D196" s="51">
        <v>7511</v>
      </c>
      <c r="E196" s="77"/>
      <c r="F196" s="51"/>
      <c r="G196" s="51"/>
      <c r="H196" s="51"/>
      <c r="I196" s="51"/>
    </row>
    <row r="197" spans="1:9" ht="9.75" customHeight="1">
      <c r="A197" s="92"/>
      <c r="B197" s="139"/>
      <c r="C197" s="62" t="s">
        <v>212</v>
      </c>
      <c r="D197" s="51">
        <v>1109</v>
      </c>
      <c r="E197" s="77"/>
      <c r="F197" s="51"/>
      <c r="G197" s="51"/>
      <c r="H197" s="51"/>
      <c r="I197" s="51"/>
    </row>
    <row r="198" spans="1:9" ht="9.75" customHeight="1">
      <c r="A198" s="92"/>
      <c r="B198" s="139"/>
      <c r="C198" s="62" t="s">
        <v>213</v>
      </c>
      <c r="D198" s="51">
        <v>5666</v>
      </c>
      <c r="E198" s="77"/>
      <c r="F198" s="51"/>
      <c r="G198" s="51"/>
      <c r="H198" s="51"/>
      <c r="I198" s="51"/>
    </row>
    <row r="199" spans="1:9" ht="9.75" customHeight="1">
      <c r="A199" s="64"/>
      <c r="B199" s="153"/>
      <c r="C199" s="48" t="s">
        <v>8</v>
      </c>
      <c r="D199" s="45">
        <f>SUM(D187:D198)</f>
        <v>44874</v>
      </c>
      <c r="E199" s="49">
        <v>35899</v>
      </c>
      <c r="F199" s="45">
        <v>46</v>
      </c>
      <c r="G199" s="45">
        <v>0</v>
      </c>
      <c r="H199" s="45">
        <v>0</v>
      </c>
      <c r="I199" s="46">
        <v>34515</v>
      </c>
    </row>
    <row r="200" spans="1:9" ht="21.75" customHeight="1">
      <c r="A200" s="92">
        <v>28</v>
      </c>
      <c r="B200" s="109" t="s">
        <v>181</v>
      </c>
      <c r="C200" s="81" t="s">
        <v>182</v>
      </c>
      <c r="D200" s="51"/>
      <c r="E200" s="51"/>
      <c r="F200" s="51"/>
      <c r="G200" s="51"/>
      <c r="H200" s="51"/>
      <c r="I200" s="51"/>
    </row>
    <row r="201" spans="1:9" ht="9.75" customHeight="1">
      <c r="A201" s="92"/>
      <c r="B201" s="139"/>
      <c r="C201" s="62" t="s">
        <v>205</v>
      </c>
      <c r="D201" s="51">
        <v>5359</v>
      </c>
      <c r="E201" s="77"/>
      <c r="F201" s="51"/>
      <c r="G201" s="51"/>
      <c r="H201" s="51"/>
      <c r="I201" s="51"/>
    </row>
    <row r="202" spans="1:9" ht="9.75" customHeight="1">
      <c r="A202" s="92"/>
      <c r="B202" s="139"/>
      <c r="C202" s="62" t="s">
        <v>254</v>
      </c>
      <c r="D202" s="51">
        <v>618</v>
      </c>
      <c r="E202" s="77"/>
      <c r="F202" s="51"/>
      <c r="G202" s="51"/>
      <c r="H202" s="51"/>
      <c r="I202" s="51"/>
    </row>
    <row r="203" spans="1:9" ht="9.75" customHeight="1">
      <c r="A203" s="92"/>
      <c r="B203" s="139"/>
      <c r="C203" s="62" t="s">
        <v>206</v>
      </c>
      <c r="D203" s="51">
        <v>380</v>
      </c>
      <c r="E203" s="77"/>
      <c r="F203" s="51"/>
      <c r="G203" s="51"/>
      <c r="H203" s="51"/>
      <c r="I203" s="51"/>
    </row>
    <row r="204" spans="1:9" ht="9.75" customHeight="1">
      <c r="A204" s="92"/>
      <c r="B204" s="139"/>
      <c r="C204" s="62" t="s">
        <v>207</v>
      </c>
      <c r="D204" s="51">
        <v>18</v>
      </c>
      <c r="E204" s="77"/>
      <c r="F204" s="51"/>
      <c r="G204" s="51"/>
      <c r="H204" s="51"/>
      <c r="I204" s="51"/>
    </row>
    <row r="205" spans="1:9" ht="9.75" customHeight="1">
      <c r="A205" s="92"/>
      <c r="B205" s="139"/>
      <c r="C205" s="62" t="s">
        <v>208</v>
      </c>
      <c r="D205" s="51">
        <v>0</v>
      </c>
      <c r="E205" s="77"/>
      <c r="F205" s="51"/>
      <c r="G205" s="51"/>
      <c r="H205" s="51"/>
      <c r="I205" s="51"/>
    </row>
    <row r="206" spans="1:9" ht="9.75" customHeight="1">
      <c r="A206" s="92"/>
      <c r="B206" s="139"/>
      <c r="C206" s="62" t="s">
        <v>253</v>
      </c>
      <c r="D206" s="51">
        <v>0</v>
      </c>
      <c r="E206" s="77"/>
      <c r="F206" s="51"/>
      <c r="G206" s="51"/>
      <c r="H206" s="51"/>
      <c r="I206" s="51"/>
    </row>
    <row r="207" spans="1:9" ht="9.75" customHeight="1">
      <c r="A207" s="92"/>
      <c r="B207" s="139"/>
      <c r="C207" s="62" t="s">
        <v>209</v>
      </c>
      <c r="D207" s="51">
        <v>0</v>
      </c>
      <c r="E207" s="77"/>
      <c r="F207" s="51"/>
      <c r="G207" s="51"/>
      <c r="H207" s="51"/>
      <c r="I207" s="51"/>
    </row>
    <row r="208" spans="1:9" ht="9.75" customHeight="1">
      <c r="A208" s="92"/>
      <c r="B208" s="139"/>
      <c r="C208" s="62" t="s">
        <v>252</v>
      </c>
      <c r="D208" s="51">
        <v>1555</v>
      </c>
      <c r="E208" s="77"/>
      <c r="F208" s="51"/>
      <c r="G208" s="51"/>
      <c r="H208" s="51"/>
      <c r="I208" s="51"/>
    </row>
    <row r="209" spans="1:9" ht="9.75" customHeight="1">
      <c r="A209" s="92"/>
      <c r="B209" s="139"/>
      <c r="C209" s="62" t="s">
        <v>210</v>
      </c>
      <c r="D209" s="51">
        <v>486</v>
      </c>
      <c r="E209" s="77"/>
      <c r="F209" s="51"/>
      <c r="G209" s="51"/>
      <c r="H209" s="51"/>
      <c r="I209" s="51"/>
    </row>
    <row r="210" spans="1:9" ht="9.75" customHeight="1">
      <c r="A210" s="92"/>
      <c r="B210" s="139"/>
      <c r="C210" s="62" t="s">
        <v>211</v>
      </c>
      <c r="D210" s="51">
        <v>0</v>
      </c>
      <c r="E210" s="77"/>
      <c r="F210" s="51"/>
      <c r="G210" s="51"/>
      <c r="H210" s="51"/>
      <c r="I210" s="51"/>
    </row>
    <row r="211" spans="1:9" ht="9.75" customHeight="1">
      <c r="A211" s="92"/>
      <c r="B211" s="139"/>
      <c r="C211" s="62" t="s">
        <v>212</v>
      </c>
      <c r="D211" s="51">
        <v>1682</v>
      </c>
      <c r="E211" s="77"/>
      <c r="F211" s="51"/>
      <c r="G211" s="51"/>
      <c r="H211" s="51"/>
      <c r="I211" s="51"/>
    </row>
    <row r="212" spans="1:9" ht="9.75" customHeight="1">
      <c r="A212" s="92"/>
      <c r="B212" s="139"/>
      <c r="C212" s="62" t="s">
        <v>213</v>
      </c>
      <c r="D212" s="51">
        <v>1340</v>
      </c>
      <c r="E212" s="77"/>
      <c r="F212" s="51"/>
      <c r="G212" s="51"/>
      <c r="H212" s="51"/>
      <c r="I212" s="51"/>
    </row>
    <row r="213" spans="1:9" ht="9.75" customHeight="1">
      <c r="A213" s="64"/>
      <c r="B213" s="153"/>
      <c r="C213" s="48" t="s">
        <v>8</v>
      </c>
      <c r="D213" s="45">
        <f>SUM(D201:D212)</f>
        <v>11438</v>
      </c>
      <c r="E213" s="49">
        <v>9150</v>
      </c>
      <c r="F213" s="45">
        <v>19</v>
      </c>
      <c r="G213" s="45">
        <v>0</v>
      </c>
      <c r="H213" s="45">
        <v>0</v>
      </c>
      <c r="I213" s="46">
        <v>34515</v>
      </c>
    </row>
    <row r="214" spans="1:9" ht="27" customHeight="1">
      <c r="A214" s="92">
        <v>29</v>
      </c>
      <c r="B214" s="138"/>
      <c r="C214" s="81" t="s">
        <v>183</v>
      </c>
      <c r="D214" s="51"/>
      <c r="E214" s="51"/>
      <c r="F214" s="51"/>
      <c r="G214" s="51"/>
      <c r="H214" s="51"/>
      <c r="I214" s="51"/>
    </row>
    <row r="215" spans="1:9" ht="9.75" customHeight="1">
      <c r="A215" s="92"/>
      <c r="B215" s="139"/>
      <c r="C215" s="62" t="s">
        <v>205</v>
      </c>
      <c r="D215" s="51">
        <v>3686</v>
      </c>
      <c r="E215" s="77"/>
      <c r="F215" s="51"/>
      <c r="G215" s="51"/>
      <c r="H215" s="51"/>
      <c r="I215" s="51"/>
    </row>
    <row r="216" spans="1:9" ht="9.75" customHeight="1">
      <c r="A216" s="92"/>
      <c r="B216" s="139"/>
      <c r="C216" s="62" t="s">
        <v>254</v>
      </c>
      <c r="D216" s="51">
        <v>45</v>
      </c>
      <c r="E216" s="77"/>
      <c r="F216" s="51"/>
      <c r="G216" s="51"/>
      <c r="H216" s="51"/>
      <c r="I216" s="51"/>
    </row>
    <row r="217" spans="1:9" ht="9.75" customHeight="1">
      <c r="A217" s="92"/>
      <c r="B217" s="139"/>
      <c r="C217" s="62" t="s">
        <v>206</v>
      </c>
      <c r="D217" s="51">
        <v>67</v>
      </c>
      <c r="E217" s="77"/>
      <c r="F217" s="51"/>
      <c r="G217" s="51"/>
      <c r="H217" s="51"/>
      <c r="I217" s="51"/>
    </row>
    <row r="218" spans="1:9" ht="9.75" customHeight="1">
      <c r="A218" s="92"/>
      <c r="B218" s="139"/>
      <c r="C218" s="62" t="s">
        <v>207</v>
      </c>
      <c r="D218" s="51">
        <v>164</v>
      </c>
      <c r="E218" s="77"/>
      <c r="F218" s="51"/>
      <c r="G218" s="51"/>
      <c r="H218" s="51"/>
      <c r="I218" s="51"/>
    </row>
    <row r="219" spans="1:9" ht="9.75" customHeight="1">
      <c r="A219" s="92"/>
      <c r="B219" s="139"/>
      <c r="C219" s="62" t="s">
        <v>208</v>
      </c>
      <c r="D219" s="51">
        <v>0</v>
      </c>
      <c r="E219" s="77"/>
      <c r="F219" s="51"/>
      <c r="G219" s="51"/>
      <c r="H219" s="51"/>
      <c r="I219" s="51"/>
    </row>
    <row r="220" spans="1:9" ht="9.75" customHeight="1">
      <c r="A220" s="92"/>
      <c r="B220" s="139"/>
      <c r="C220" s="62" t="s">
        <v>253</v>
      </c>
      <c r="D220" s="51">
        <v>43</v>
      </c>
      <c r="E220" s="77"/>
      <c r="F220" s="51"/>
      <c r="G220" s="51"/>
      <c r="H220" s="51"/>
      <c r="I220" s="51"/>
    </row>
    <row r="221" spans="1:9" ht="9.75" customHeight="1">
      <c r="A221" s="92"/>
      <c r="B221" s="139"/>
      <c r="C221" s="62" t="s">
        <v>209</v>
      </c>
      <c r="D221" s="51">
        <v>701</v>
      </c>
      <c r="E221" s="77"/>
      <c r="F221" s="51"/>
      <c r="G221" s="51"/>
      <c r="H221" s="51"/>
      <c r="I221" s="51"/>
    </row>
    <row r="222" spans="1:9" ht="9.75" customHeight="1">
      <c r="A222" s="92"/>
      <c r="B222" s="139"/>
      <c r="C222" s="62" t="s">
        <v>252</v>
      </c>
      <c r="D222" s="51">
        <v>730</v>
      </c>
      <c r="E222" s="77"/>
      <c r="F222" s="51"/>
      <c r="G222" s="51"/>
      <c r="H222" s="51"/>
      <c r="I222" s="51"/>
    </row>
    <row r="223" spans="1:9" ht="9.75" customHeight="1">
      <c r="A223" s="92"/>
      <c r="B223" s="139"/>
      <c r="C223" s="62" t="s">
        <v>210</v>
      </c>
      <c r="D223" s="51">
        <v>0</v>
      </c>
      <c r="E223" s="77"/>
      <c r="F223" s="51"/>
      <c r="G223" s="51"/>
      <c r="H223" s="51"/>
      <c r="I223" s="51"/>
    </row>
    <row r="224" spans="1:9" ht="9.75" customHeight="1">
      <c r="A224" s="92"/>
      <c r="B224" s="139"/>
      <c r="C224" s="62" t="s">
        <v>211</v>
      </c>
      <c r="D224" s="51">
        <v>0</v>
      </c>
      <c r="E224" s="77"/>
      <c r="F224" s="51"/>
      <c r="G224" s="51"/>
      <c r="H224" s="51"/>
      <c r="I224" s="51"/>
    </row>
    <row r="225" spans="1:9" ht="9.75" customHeight="1">
      <c r="A225" s="92"/>
      <c r="B225" s="139"/>
      <c r="C225" s="62" t="s">
        <v>212</v>
      </c>
      <c r="D225" s="51">
        <v>0</v>
      </c>
      <c r="E225" s="77"/>
      <c r="F225" s="51"/>
      <c r="G225" s="51"/>
      <c r="H225" s="51"/>
      <c r="I225" s="51"/>
    </row>
    <row r="226" spans="1:9" ht="9.75" customHeight="1">
      <c r="A226" s="92"/>
      <c r="B226" s="139"/>
      <c r="C226" s="62" t="s">
        <v>213</v>
      </c>
      <c r="D226" s="51">
        <v>921</v>
      </c>
      <c r="E226" s="77"/>
      <c r="F226" s="51"/>
      <c r="G226" s="51"/>
      <c r="H226" s="51"/>
      <c r="I226" s="51"/>
    </row>
    <row r="227" spans="1:9" ht="9.75" customHeight="1">
      <c r="A227" s="64"/>
      <c r="B227" s="153"/>
      <c r="C227" s="48" t="s">
        <v>8</v>
      </c>
      <c r="D227" s="45">
        <f>SUM(D215:D226)</f>
        <v>6357</v>
      </c>
      <c r="E227" s="49">
        <v>5086</v>
      </c>
      <c r="F227" s="45">
        <v>18</v>
      </c>
      <c r="G227" s="45">
        <v>0</v>
      </c>
      <c r="H227" s="45">
        <v>0</v>
      </c>
      <c r="I227" s="46">
        <v>34515</v>
      </c>
    </row>
    <row r="228" spans="1:9" ht="32.25" customHeight="1">
      <c r="A228" s="92">
        <v>30</v>
      </c>
      <c r="B228" s="138"/>
      <c r="C228" s="81" t="s">
        <v>184</v>
      </c>
      <c r="D228" s="51"/>
      <c r="E228" s="51"/>
      <c r="F228" s="51"/>
      <c r="G228" s="51"/>
      <c r="H228" s="51"/>
      <c r="I228" s="51"/>
    </row>
    <row r="229" spans="1:9" ht="9.75" customHeight="1">
      <c r="A229" s="92"/>
      <c r="B229" s="139"/>
      <c r="C229" s="62" t="s">
        <v>205</v>
      </c>
      <c r="D229" s="51">
        <v>10283</v>
      </c>
      <c r="E229" s="77"/>
      <c r="F229" s="51"/>
      <c r="G229" s="51"/>
      <c r="H229" s="51"/>
      <c r="I229" s="51"/>
    </row>
    <row r="230" spans="1:9" ht="9.75" customHeight="1">
      <c r="A230" s="92"/>
      <c r="B230" s="139"/>
      <c r="C230" s="62" t="s">
        <v>254</v>
      </c>
      <c r="D230" s="51">
        <v>3851</v>
      </c>
      <c r="E230" s="77"/>
      <c r="F230" s="51"/>
      <c r="G230" s="51"/>
      <c r="H230" s="51"/>
      <c r="I230" s="51"/>
    </row>
    <row r="231" spans="1:9" ht="9.75" customHeight="1">
      <c r="A231" s="92"/>
      <c r="B231" s="139"/>
      <c r="C231" s="62" t="s">
        <v>206</v>
      </c>
      <c r="D231" s="51">
        <v>826</v>
      </c>
      <c r="E231" s="77"/>
      <c r="F231" s="51"/>
      <c r="G231" s="51"/>
      <c r="H231" s="51"/>
      <c r="I231" s="51"/>
    </row>
    <row r="232" spans="1:9" ht="9.75" customHeight="1">
      <c r="A232" s="92"/>
      <c r="B232" s="139"/>
      <c r="C232" s="62" t="s">
        <v>207</v>
      </c>
      <c r="D232" s="51">
        <v>325</v>
      </c>
      <c r="E232" s="77"/>
      <c r="F232" s="51"/>
      <c r="G232" s="51"/>
      <c r="H232" s="51"/>
      <c r="I232" s="51"/>
    </row>
    <row r="233" spans="1:9" ht="9.75" customHeight="1">
      <c r="A233" s="92"/>
      <c r="B233" s="139"/>
      <c r="C233" s="62" t="s">
        <v>208</v>
      </c>
      <c r="D233" s="51">
        <v>0</v>
      </c>
      <c r="E233" s="77"/>
      <c r="F233" s="51"/>
      <c r="G233" s="51"/>
      <c r="H233" s="51"/>
      <c r="I233" s="51"/>
    </row>
    <row r="234" spans="1:9" ht="9.75" customHeight="1">
      <c r="A234" s="92"/>
      <c r="B234" s="139"/>
      <c r="C234" s="62" t="s">
        <v>253</v>
      </c>
      <c r="D234" s="51">
        <v>0</v>
      </c>
      <c r="E234" s="77"/>
      <c r="F234" s="51"/>
      <c r="G234" s="51"/>
      <c r="H234" s="51"/>
      <c r="I234" s="51"/>
    </row>
    <row r="235" spans="1:9" ht="9.75" customHeight="1">
      <c r="A235" s="92"/>
      <c r="B235" s="139"/>
      <c r="C235" s="62" t="s">
        <v>209</v>
      </c>
      <c r="D235" s="51">
        <v>1543</v>
      </c>
      <c r="E235" s="77"/>
      <c r="F235" s="51"/>
      <c r="G235" s="51"/>
      <c r="H235" s="51"/>
      <c r="I235" s="51"/>
    </row>
    <row r="236" spans="1:9" ht="9.75" customHeight="1">
      <c r="A236" s="92"/>
      <c r="B236" s="139"/>
      <c r="C236" s="62" t="s">
        <v>252</v>
      </c>
      <c r="D236" s="51">
        <v>2308</v>
      </c>
      <c r="E236" s="77"/>
      <c r="F236" s="51"/>
      <c r="G236" s="51"/>
      <c r="H236" s="51"/>
      <c r="I236" s="51"/>
    </row>
    <row r="237" spans="1:9" ht="9.75" customHeight="1">
      <c r="A237" s="92"/>
      <c r="B237" s="139"/>
      <c r="C237" s="62" t="s">
        <v>210</v>
      </c>
      <c r="D237" s="51">
        <v>0</v>
      </c>
      <c r="E237" s="77"/>
      <c r="F237" s="51"/>
      <c r="G237" s="51"/>
      <c r="H237" s="51"/>
      <c r="I237" s="51"/>
    </row>
    <row r="238" spans="1:9" ht="9.75" customHeight="1">
      <c r="A238" s="92"/>
      <c r="B238" s="139"/>
      <c r="C238" s="62" t="s">
        <v>211</v>
      </c>
      <c r="D238" s="51">
        <v>0</v>
      </c>
      <c r="E238" s="77"/>
      <c r="F238" s="51"/>
      <c r="G238" s="51"/>
      <c r="H238" s="51"/>
      <c r="I238" s="51"/>
    </row>
    <row r="239" spans="1:9" ht="9.75" customHeight="1">
      <c r="A239" s="92"/>
      <c r="B239" s="139"/>
      <c r="C239" s="62" t="s">
        <v>212</v>
      </c>
      <c r="D239" s="51">
        <v>0</v>
      </c>
      <c r="E239" s="77"/>
      <c r="F239" s="51"/>
      <c r="G239" s="51"/>
      <c r="H239" s="51"/>
      <c r="I239" s="51"/>
    </row>
    <row r="240" spans="1:9" ht="9.75" customHeight="1">
      <c r="A240" s="92"/>
      <c r="B240" s="139"/>
      <c r="C240" s="62" t="s">
        <v>213</v>
      </c>
      <c r="D240" s="51">
        <v>2570</v>
      </c>
      <c r="E240" s="77"/>
      <c r="F240" s="51"/>
      <c r="G240" s="51"/>
      <c r="H240" s="51"/>
      <c r="I240" s="51"/>
    </row>
    <row r="241" spans="1:9" ht="9.75" customHeight="1">
      <c r="A241" s="64"/>
      <c r="B241" s="153"/>
      <c r="C241" s="48" t="s">
        <v>8</v>
      </c>
      <c r="D241" s="45">
        <f>SUM(D229:D240)</f>
        <v>21706</v>
      </c>
      <c r="E241" s="49">
        <v>17365</v>
      </c>
      <c r="F241" s="45">
        <v>31</v>
      </c>
      <c r="G241" s="45">
        <v>0</v>
      </c>
      <c r="H241" s="45">
        <v>0</v>
      </c>
      <c r="I241" s="46">
        <v>35124</v>
      </c>
    </row>
    <row r="242" spans="1:9" ht="51.75" customHeight="1">
      <c r="A242" s="92">
        <v>32</v>
      </c>
      <c r="B242" s="138"/>
      <c r="C242" s="81" t="s">
        <v>185</v>
      </c>
      <c r="D242" s="51"/>
      <c r="E242" s="51"/>
      <c r="F242" s="51"/>
      <c r="G242" s="51"/>
      <c r="H242" s="51"/>
      <c r="I242" s="51"/>
    </row>
    <row r="243" spans="1:9" ht="13.5" customHeight="1">
      <c r="A243" s="92"/>
      <c r="B243" s="139"/>
      <c r="C243" s="62" t="s">
        <v>205</v>
      </c>
      <c r="D243" s="51">
        <v>24676</v>
      </c>
      <c r="E243" s="77"/>
      <c r="F243" s="51"/>
      <c r="G243" s="51"/>
      <c r="H243" s="51"/>
      <c r="I243" s="51"/>
    </row>
    <row r="244" spans="1:9" ht="9.75" customHeight="1">
      <c r="A244" s="92"/>
      <c r="B244" s="139"/>
      <c r="C244" s="62" t="s">
        <v>254</v>
      </c>
      <c r="D244" s="51">
        <v>16849</v>
      </c>
      <c r="E244" s="77"/>
      <c r="F244" s="51"/>
      <c r="G244" s="51"/>
      <c r="H244" s="51"/>
      <c r="I244" s="51"/>
    </row>
    <row r="245" spans="1:9" ht="9.75" customHeight="1">
      <c r="A245" s="92"/>
      <c r="B245" s="139"/>
      <c r="C245" s="62" t="s">
        <v>206</v>
      </c>
      <c r="D245" s="51">
        <v>1624</v>
      </c>
      <c r="E245" s="77"/>
      <c r="F245" s="51"/>
      <c r="G245" s="51"/>
      <c r="H245" s="51"/>
      <c r="I245" s="51"/>
    </row>
    <row r="246" spans="1:9" ht="9.75" customHeight="1">
      <c r="A246" s="92"/>
      <c r="B246" s="139"/>
      <c r="C246" s="62" t="s">
        <v>207</v>
      </c>
      <c r="D246" s="51">
        <v>1375</v>
      </c>
      <c r="E246" s="77"/>
      <c r="F246" s="51"/>
      <c r="G246" s="51"/>
      <c r="H246" s="51"/>
      <c r="I246" s="51"/>
    </row>
    <row r="247" spans="1:9" ht="9.75" customHeight="1">
      <c r="A247" s="92"/>
      <c r="B247" s="139"/>
      <c r="C247" s="62" t="s">
        <v>208</v>
      </c>
      <c r="D247" s="51">
        <v>0</v>
      </c>
      <c r="E247" s="77"/>
      <c r="F247" s="51"/>
      <c r="G247" s="51"/>
      <c r="H247" s="51"/>
      <c r="I247" s="51"/>
    </row>
    <row r="248" spans="1:9" ht="9.75" customHeight="1">
      <c r="A248" s="92"/>
      <c r="B248" s="139"/>
      <c r="C248" s="62" t="s">
        <v>253</v>
      </c>
      <c r="D248" s="51">
        <v>0</v>
      </c>
      <c r="E248" s="77"/>
      <c r="F248" s="51"/>
      <c r="G248" s="51"/>
      <c r="H248" s="51"/>
      <c r="I248" s="51"/>
    </row>
    <row r="249" spans="1:9" ht="9.75" customHeight="1">
      <c r="A249" s="92"/>
      <c r="B249" s="139"/>
      <c r="C249" s="62" t="s">
        <v>209</v>
      </c>
      <c r="D249" s="51">
        <v>1873</v>
      </c>
      <c r="E249" s="77"/>
      <c r="F249" s="51"/>
      <c r="G249" s="51"/>
      <c r="H249" s="51"/>
      <c r="I249" s="51"/>
    </row>
    <row r="250" spans="1:9" ht="9.75" customHeight="1">
      <c r="A250" s="92"/>
      <c r="B250" s="139"/>
      <c r="C250" s="62" t="s">
        <v>252</v>
      </c>
      <c r="D250" s="51">
        <v>9407</v>
      </c>
      <c r="E250" s="77"/>
      <c r="F250" s="51"/>
      <c r="G250" s="51"/>
      <c r="H250" s="51"/>
      <c r="I250" s="51"/>
    </row>
    <row r="251" spans="1:9" ht="9.75" customHeight="1">
      <c r="A251" s="92"/>
      <c r="B251" s="139"/>
      <c r="C251" s="62" t="s">
        <v>210</v>
      </c>
      <c r="D251" s="51">
        <v>177</v>
      </c>
      <c r="E251" s="77"/>
      <c r="F251" s="51"/>
      <c r="G251" s="51"/>
      <c r="H251" s="51"/>
      <c r="I251" s="51"/>
    </row>
    <row r="252" spans="1:9" ht="9.75" customHeight="1">
      <c r="A252" s="92"/>
      <c r="B252" s="139"/>
      <c r="C252" s="62" t="s">
        <v>211</v>
      </c>
      <c r="D252" s="51">
        <v>0</v>
      </c>
      <c r="E252" s="77"/>
      <c r="F252" s="51"/>
      <c r="G252" s="51"/>
      <c r="H252" s="51"/>
      <c r="I252" s="51"/>
    </row>
    <row r="253" spans="1:9" ht="9.75" customHeight="1">
      <c r="A253" s="92"/>
      <c r="B253" s="139"/>
      <c r="C253" s="62" t="s">
        <v>212</v>
      </c>
      <c r="D253" s="51">
        <v>1043</v>
      </c>
      <c r="E253" s="77"/>
      <c r="F253" s="51"/>
      <c r="G253" s="51"/>
      <c r="H253" s="51"/>
      <c r="I253" s="51"/>
    </row>
    <row r="254" spans="1:9" ht="9.75" customHeight="1">
      <c r="A254" s="92"/>
      <c r="B254" s="139"/>
      <c r="C254" s="62" t="s">
        <v>213</v>
      </c>
      <c r="D254" s="51">
        <v>6167</v>
      </c>
      <c r="E254" s="77"/>
      <c r="F254" s="51"/>
      <c r="G254" s="51"/>
      <c r="H254" s="51"/>
      <c r="I254" s="51"/>
    </row>
    <row r="255" spans="1:9" ht="9.75" customHeight="1">
      <c r="A255" s="64"/>
      <c r="B255" s="153"/>
      <c r="C255" s="48" t="s">
        <v>8</v>
      </c>
      <c r="D255" s="45">
        <f>SUM(D243:D254)</f>
        <v>63191</v>
      </c>
      <c r="E255" s="49">
        <v>50552</v>
      </c>
      <c r="F255" s="45">
        <v>70</v>
      </c>
      <c r="G255" s="45">
        <v>0</v>
      </c>
      <c r="H255" s="45">
        <v>0</v>
      </c>
      <c r="I255" s="46">
        <v>35673</v>
      </c>
    </row>
    <row r="256" spans="1:9" s="98" customFormat="1" ht="9.75" customHeight="1">
      <c r="A256" s="64"/>
      <c r="B256" s="106" t="s">
        <v>25</v>
      </c>
      <c r="C256" s="107"/>
      <c r="D256" s="105">
        <f>+D255+D241+D227+D213+D199+D185+D171+D157+D143+D129+D115+D101+D87</f>
        <v>283561</v>
      </c>
      <c r="E256" s="105">
        <f>+E255+E241+E227+E213+E199+E185+E171+E157+E143+E129+E115+E101+E87</f>
        <v>226849</v>
      </c>
      <c r="F256" s="105">
        <f>+F255+F241+F227+F213+F199+F185+F171+F157+F143+F129+F115+F101+F87</f>
        <v>418</v>
      </c>
      <c r="G256" s="105">
        <f>+G255+G241+G227+G213+G199+G185+G171+G157+G143+G129+G115+G101+G87</f>
        <v>0</v>
      </c>
      <c r="H256" s="105">
        <f>+H255+H241+H227+H213+H199+H185+H171+H157+H143+H129+H115+H101+H87</f>
        <v>0</v>
      </c>
      <c r="I256" s="105"/>
    </row>
  </sheetData>
  <printOptions horizontalCentered="1" verticalCentered="1"/>
  <pageMargins left="0.24" right="0.2362204724409449" top="0.5511811023622047" bottom="0.2755905511811024" header="0.2362204724409449" footer="0.1968503937007874"/>
  <pageSetup orientation="portrait" paperSize="9" scale="93" r:id="rId2"/>
  <headerFooter alignWithMargins="0">
    <oddHeader>&amp;R&amp;8&amp;F &amp;A &amp;D</oddHeader>
  </headerFooter>
  <rowBreaks count="4" manualBreakCount="4">
    <brk id="43" max="255" man="1"/>
    <brk id="72" max="255" man="1"/>
    <brk id="129" max="255" man="1"/>
    <brk id="19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showGridLines="0" workbookViewId="0" topLeftCell="A1">
      <selection activeCell="H31" sqref="H31"/>
    </sheetView>
  </sheetViews>
  <sheetFormatPr defaultColWidth="9.140625" defaultRowHeight="12.75" outlineLevelCol="1"/>
  <cols>
    <col min="1" max="1" width="21.8515625" style="2" customWidth="1"/>
    <col min="2" max="2" width="12.28125" style="4" customWidth="1" outlineLevel="1"/>
    <col min="3" max="3" width="14.7109375" style="2" customWidth="1"/>
    <col min="4" max="4" width="12.421875" style="2" customWidth="1"/>
    <col min="5" max="5" width="12.57421875" style="2" customWidth="1"/>
    <col min="6" max="6" width="11.28125" style="2" bestFit="1" customWidth="1"/>
    <col min="7" max="7" width="9.8515625" style="44" bestFit="1" customWidth="1"/>
    <col min="8" max="8" width="11.00390625" style="2" customWidth="1"/>
    <col min="9" max="16384" width="8.8515625" style="2" customWidth="1"/>
  </cols>
  <sheetData>
    <row r="2" spans="1:7" s="23" customFormat="1" ht="10.5" customHeight="1">
      <c r="A2" s="23" t="s">
        <v>224</v>
      </c>
      <c r="B2" s="22"/>
      <c r="G2" s="39"/>
    </row>
    <row r="3" spans="1:7" s="26" customFormat="1" ht="10.5" customHeight="1">
      <c r="A3" s="25" t="s">
        <v>225</v>
      </c>
      <c r="B3" s="24"/>
      <c r="G3" s="40"/>
    </row>
    <row r="4" spans="1:8" s="9" customFormat="1" ht="12.75">
      <c r="A4" s="5"/>
      <c r="B4" s="5"/>
      <c r="C4" s="6"/>
      <c r="D4" s="7" t="s">
        <v>3</v>
      </c>
      <c r="E4" s="35" t="s">
        <v>12</v>
      </c>
      <c r="F4" s="8" t="s">
        <v>19</v>
      </c>
      <c r="G4" s="41" t="s">
        <v>14</v>
      </c>
      <c r="H4" s="1"/>
    </row>
    <row r="5" spans="1:8" s="9" customFormat="1" ht="12.75">
      <c r="A5" s="10" t="s">
        <v>0</v>
      </c>
      <c r="B5" s="10" t="s">
        <v>0</v>
      </c>
      <c r="C5" s="11"/>
      <c r="D5" s="12" t="s">
        <v>16</v>
      </c>
      <c r="E5" s="20" t="s">
        <v>13</v>
      </c>
      <c r="F5" s="20" t="s">
        <v>20</v>
      </c>
      <c r="G5" s="33" t="s">
        <v>15</v>
      </c>
      <c r="H5" s="1"/>
    </row>
    <row r="6" spans="1:8" s="9" customFormat="1" ht="12.75">
      <c r="A6" s="10"/>
      <c r="B6" s="10"/>
      <c r="C6" s="11"/>
      <c r="E6" s="12" t="s">
        <v>16</v>
      </c>
      <c r="F6" s="12" t="s">
        <v>16</v>
      </c>
      <c r="G6" s="33"/>
      <c r="H6" s="1"/>
    </row>
    <row r="7" spans="1:8" s="9" customFormat="1" ht="12.75">
      <c r="A7" s="13" t="s">
        <v>194</v>
      </c>
      <c r="B7" s="13" t="s">
        <v>2</v>
      </c>
      <c r="C7" s="14" t="s">
        <v>18</v>
      </c>
      <c r="D7" s="14" t="s">
        <v>23</v>
      </c>
      <c r="E7" s="14"/>
      <c r="F7" s="14"/>
      <c r="G7" s="34"/>
      <c r="H7" s="1"/>
    </row>
    <row r="8" spans="1:7" ht="33.75" customHeight="1">
      <c r="A8" s="94" t="s">
        <v>215</v>
      </c>
      <c r="B8" s="15" t="s">
        <v>186</v>
      </c>
      <c r="C8" s="97" t="s">
        <v>187</v>
      </c>
      <c r="D8" s="21"/>
      <c r="E8" s="21"/>
      <c r="F8" s="21"/>
      <c r="G8" s="50"/>
    </row>
    <row r="9" spans="1:7" ht="12.75">
      <c r="A9" s="59"/>
      <c r="B9" s="15"/>
      <c r="C9" s="19" t="s">
        <v>188</v>
      </c>
      <c r="D9" s="51">
        <v>5473</v>
      </c>
      <c r="E9" s="51"/>
      <c r="F9" s="51"/>
      <c r="G9" s="52"/>
    </row>
    <row r="10" spans="1:7" ht="12.75">
      <c r="A10" s="59"/>
      <c r="B10" s="15"/>
      <c r="C10" s="19" t="s">
        <v>189</v>
      </c>
      <c r="D10" s="51">
        <v>1170</v>
      </c>
      <c r="E10" s="51"/>
      <c r="F10" s="51"/>
      <c r="G10" s="52"/>
    </row>
    <row r="11" spans="1:7" ht="12.75">
      <c r="A11" s="59"/>
      <c r="B11" s="15"/>
      <c r="C11" s="19" t="s">
        <v>190</v>
      </c>
      <c r="D11" s="16">
        <v>680</v>
      </c>
      <c r="E11" s="16"/>
      <c r="F11" s="16"/>
      <c r="G11" s="16"/>
    </row>
    <row r="12" spans="1:10" s="3" customFormat="1" ht="12.75">
      <c r="A12" s="72"/>
      <c r="B12" s="13"/>
      <c r="C12" s="27" t="s">
        <v>8</v>
      </c>
      <c r="D12" s="28">
        <f>SUM(D9:D11)</f>
        <v>7323</v>
      </c>
      <c r="E12" s="28">
        <v>5218</v>
      </c>
      <c r="F12" s="28">
        <v>14</v>
      </c>
      <c r="G12" s="42">
        <v>33238</v>
      </c>
      <c r="H12" s="83"/>
      <c r="I12" s="84"/>
      <c r="J12" s="29"/>
    </row>
    <row r="13" spans="2:10" s="3" customFormat="1" ht="12.75">
      <c r="B13" s="85"/>
      <c r="C13" s="83"/>
      <c r="D13" s="86"/>
      <c r="E13" s="86"/>
      <c r="F13" s="86"/>
      <c r="G13" s="84"/>
      <c r="H13" s="83"/>
      <c r="I13" s="84"/>
      <c r="J13" s="29"/>
    </row>
    <row r="14" spans="2:7" ht="12.75">
      <c r="B14" s="18"/>
      <c r="C14" s="17" t="s">
        <v>24</v>
      </c>
      <c r="D14" s="17"/>
      <c r="E14" s="17"/>
      <c r="F14" s="17"/>
      <c r="G14" s="43"/>
    </row>
    <row r="15" spans="2:7" ht="12.75">
      <c r="B15" s="18"/>
      <c r="C15" s="17"/>
      <c r="D15" s="17"/>
      <c r="E15" s="17"/>
      <c r="F15" s="17"/>
      <c r="G15" s="43"/>
    </row>
    <row r="16" spans="2:7" ht="12.75">
      <c r="B16" s="18"/>
      <c r="C16" s="17"/>
      <c r="D16" s="17"/>
      <c r="E16" s="17"/>
      <c r="F16" s="17"/>
      <c r="G16" s="43"/>
    </row>
    <row r="17" spans="2:7" ht="12.75">
      <c r="B17" s="18"/>
      <c r="C17" s="17"/>
      <c r="D17" s="17"/>
      <c r="E17" s="17"/>
      <c r="F17" s="17"/>
      <c r="G17" s="43"/>
    </row>
    <row r="18" spans="1:7" ht="12.75">
      <c r="A18" s="25" t="s">
        <v>226</v>
      </c>
      <c r="B18" s="18"/>
      <c r="C18" s="17"/>
      <c r="D18" s="17"/>
      <c r="E18" s="17"/>
      <c r="F18" s="17"/>
      <c r="G18" s="43"/>
    </row>
    <row r="19" s="26" customFormat="1" ht="10.5" customHeight="1"/>
    <row r="20" spans="1:8" s="9" customFormat="1" ht="12.75">
      <c r="A20" s="6"/>
      <c r="B20" s="7" t="s">
        <v>3</v>
      </c>
      <c r="C20" s="35" t="s">
        <v>12</v>
      </c>
      <c r="D20" s="8" t="s">
        <v>19</v>
      </c>
      <c r="E20" s="8" t="s">
        <v>21</v>
      </c>
      <c r="F20" s="36" t="s">
        <v>9</v>
      </c>
      <c r="H20" s="1"/>
    </row>
    <row r="21" spans="1:8" s="9" customFormat="1" ht="12.75">
      <c r="A21" s="11"/>
      <c r="B21" s="12" t="s">
        <v>16</v>
      </c>
      <c r="C21" s="20" t="s">
        <v>13</v>
      </c>
      <c r="D21" s="20" t="s">
        <v>20</v>
      </c>
      <c r="E21" s="20" t="s">
        <v>22</v>
      </c>
      <c r="F21" s="20" t="s">
        <v>227</v>
      </c>
      <c r="H21" s="1"/>
    </row>
    <row r="22" spans="1:8" s="9" customFormat="1" ht="12.75">
      <c r="A22" s="11"/>
      <c r="C22" s="12" t="s">
        <v>16</v>
      </c>
      <c r="D22" s="12" t="s">
        <v>16</v>
      </c>
      <c r="E22" s="12" t="s">
        <v>16</v>
      </c>
      <c r="F22" s="38"/>
      <c r="H22" s="1"/>
    </row>
    <row r="23" spans="1:8" s="9" customFormat="1" ht="12.75">
      <c r="A23" s="14"/>
      <c r="B23" s="14"/>
      <c r="C23" s="14"/>
      <c r="D23" s="14"/>
      <c r="E23" s="14"/>
      <c r="F23" s="14"/>
      <c r="H23" s="1"/>
    </row>
    <row r="24" spans="1:8" ht="17.25" customHeight="1">
      <c r="A24" s="21"/>
      <c r="B24" s="16"/>
      <c r="C24" s="16"/>
      <c r="D24" s="16"/>
      <c r="E24" s="16"/>
      <c r="F24" s="16"/>
      <c r="G24" s="2"/>
      <c r="H24" s="1"/>
    </row>
    <row r="25" spans="1:8" ht="13.5" customHeight="1">
      <c r="A25" s="21" t="s">
        <v>255</v>
      </c>
      <c r="B25" s="16">
        <f>+Tecnologici!D238</f>
        <v>2771927.5</v>
      </c>
      <c r="C25" s="16">
        <f>+Tecnologici!E238</f>
        <v>1423086</v>
      </c>
      <c r="D25" s="16">
        <f>+Tecnologici!F238</f>
        <v>4217</v>
      </c>
      <c r="E25" s="16">
        <f>+Tecnologici!G238</f>
        <v>677</v>
      </c>
      <c r="F25" s="16">
        <f>+Tecnologici!H238</f>
        <v>29442</v>
      </c>
      <c r="G25" s="2"/>
      <c r="H25" s="1"/>
    </row>
    <row r="26" spans="1:8" ht="12.75">
      <c r="A26" s="21" t="s">
        <v>1</v>
      </c>
      <c r="B26" s="16">
        <f>+Elasis!D72</f>
        <v>277192</v>
      </c>
      <c r="C26" s="16">
        <f>+Elasis!E72</f>
        <v>193931</v>
      </c>
      <c r="D26" s="16">
        <f>+Elasis!F72</f>
        <v>126</v>
      </c>
      <c r="E26" s="16">
        <f>+Elasis!G72</f>
        <v>238</v>
      </c>
      <c r="F26" s="16">
        <f>+Elasis!H72</f>
        <v>654</v>
      </c>
      <c r="G26" s="2"/>
      <c r="H26" s="1"/>
    </row>
    <row r="27" spans="1:8" ht="12.75">
      <c r="A27" s="21" t="s">
        <v>166</v>
      </c>
      <c r="B27" s="16">
        <f>+Elasis!D256</f>
        <v>283561</v>
      </c>
      <c r="C27" s="16">
        <f>+Elasis!E256</f>
        <v>226849</v>
      </c>
      <c r="D27" s="16">
        <f>+Elasis!F256</f>
        <v>418</v>
      </c>
      <c r="E27" s="16">
        <f>+Elasis!G256</f>
        <v>0</v>
      </c>
      <c r="F27" s="16">
        <f>+Elasis!H256</f>
        <v>0</v>
      </c>
      <c r="G27" s="2"/>
      <c r="H27" s="1"/>
    </row>
    <row r="28" spans="1:8" ht="12.75">
      <c r="A28" s="21" t="s">
        <v>191</v>
      </c>
      <c r="B28" s="16">
        <f>+D12</f>
        <v>7323</v>
      </c>
      <c r="C28" s="16">
        <f>+E12</f>
        <v>5218</v>
      </c>
      <c r="D28" s="16">
        <f>+F12</f>
        <v>14</v>
      </c>
      <c r="E28" s="16">
        <v>0</v>
      </c>
      <c r="F28" s="16">
        <f>+H12</f>
        <v>0</v>
      </c>
      <c r="G28" s="2"/>
      <c r="H28" s="1"/>
    </row>
    <row r="29" spans="1:8" ht="12.75">
      <c r="A29" s="19"/>
      <c r="B29" s="16"/>
      <c r="C29" s="16"/>
      <c r="D29" s="16"/>
      <c r="E29" s="16"/>
      <c r="F29" s="16"/>
      <c r="G29" s="2"/>
      <c r="H29" s="1"/>
    </row>
    <row r="30" spans="1:8" s="32" customFormat="1" ht="15" customHeight="1">
      <c r="A30" s="27"/>
      <c r="B30" s="30"/>
      <c r="C30" s="30"/>
      <c r="D30" s="30"/>
      <c r="E30" s="30"/>
      <c r="F30" s="27"/>
      <c r="H30" s="31"/>
    </row>
    <row r="31" spans="1:7" ht="12.75">
      <c r="A31" s="55"/>
      <c r="B31" s="54">
        <f>SUM(B25:B30)</f>
        <v>3340003.5</v>
      </c>
      <c r="C31" s="53">
        <f>SUM(C25:C30)</f>
        <v>1849084</v>
      </c>
      <c r="D31" s="54">
        <f>SUM(D25:D30)</f>
        <v>4775</v>
      </c>
      <c r="E31" s="53">
        <f>SUM(E25:E30)</f>
        <v>915</v>
      </c>
      <c r="F31" s="53">
        <f>SUM(F25:F30)</f>
        <v>30096</v>
      </c>
      <c r="G31" s="2"/>
    </row>
  </sheetData>
  <printOptions horizontalCentered="1" verticalCentered="1"/>
  <pageMargins left="0.2362204724409449" right="0.2362204724409449" top="0.55" bottom="0.27" header="0.24" footer="0.21"/>
  <pageSetup orientation="portrait" paperSize="9" scale="93" r:id="rId1"/>
  <headerFooter alignWithMargins="0">
    <oddHeader>&amp;R&amp;8&amp;F &amp;A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ISTALLATORE</dc:creator>
  <cp:keywords/>
  <dc:description/>
  <cp:lastModifiedBy>SINIT</cp:lastModifiedBy>
  <cp:lastPrinted>1998-07-28T18:33:21Z</cp:lastPrinted>
  <dcterms:created xsi:type="dcterms:W3CDTF">1998-07-20T14:32:47Z</dcterms:created>
  <cp:category/>
  <cp:version/>
  <cp:contentType/>
  <cp:contentStatus/>
</cp:coreProperties>
</file>