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aids97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<sst xmlns="http://schemas.openxmlformats.org/spreadsheetml/2006/main" count="41" uniqueCount="36">
  <si>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 xml:space="preserve"> </t>
  </si>
  <si>
    <t>FSN 1998- Finanziamento interventi legge 135/90</t>
  </si>
  <si>
    <t>(importi in milioni di lire e di euro)</t>
  </si>
  <si>
    <t>CORSI DI FORMAZIONE (35 mld)</t>
  </si>
  <si>
    <t>TRATTAMENTO DOMICILIARE (60 mld)</t>
  </si>
  <si>
    <t>PL mal. inf.ve</t>
  </si>
  <si>
    <t>Malati</t>
  </si>
  <si>
    <t>TOTALE</t>
  </si>
  <si>
    <t>PL teorici</t>
  </si>
  <si>
    <t>CORSI</t>
  </si>
  <si>
    <t>dom.re (2.100)</t>
  </si>
  <si>
    <t>TRATT. DOM.</t>
  </si>
  <si>
    <t>lire</t>
  </si>
  <si>
    <t>euro</t>
  </si>
  <si>
    <t>PIEMONTE</t>
  </si>
  <si>
    <t>LOMBARDIA</t>
  </si>
  <si>
    <t>VENETO</t>
  </si>
  <si>
    <t>LIGURIA</t>
  </si>
  <si>
    <t>EMILIA .ROM.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</si>
  <si>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</si>
  <si>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</si>
  <si>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</si>
  <si>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</si>
  <si>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</si>
  <si>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</si>
  <si>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</si>
  <si>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</si>
  <si>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</si>
  <si>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</si>
  <si>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</si>
  <si>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</si>
  <si>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 Sicilia e Sardegna sono state effettuate le ritenute di legge sui parametri: PL mal. inf.ve - Malati AIDS - PL teorici dom.re.</t>
  </si>
  <si>
    <t>I dati originali erano:</t>
  </si>
  <si>
    <t xml:space="preserve">Sicilia: </t>
  </si>
  <si>
    <t>Sardegna:</t>
  </si>
  <si>
    <t>Tabella A)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</si>
</sst>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_-* #,##0.0_-;\-* #,##0.0_-;_-* &quot;-&quot;_-;_-@_-"/>
    <numFmt numFmtId="166" formatCode="_-* #,##0.00_-;\-* #,##0.00_-;_-* &quot;-&quot;_-;_-@_-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9" fillId="0" borderId="1" xfId="0" applyNumberFormat="1" applyFont="1" applyBorder="1" applyAlignment="1">
      <alignment/>
    </xf>
    <xf numFmtId="0" fontId="10" fillId="0" borderId="1" xfId="0" applyFont="1" applyBorder="1" applyAlignment="1" quotePrefix="1">
      <alignment horizontal="center"/>
    </xf>
    <xf numFmtId="0" fontId="10" fillId="0" borderId="3" xfId="0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10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2" fontId="9" fillId="0" borderId="5" xfId="0" applyNumberFormat="1" applyFont="1" applyBorder="1" applyAlignment="1">
      <alignment/>
    </xf>
    <xf numFmtId="171" fontId="9" fillId="0" borderId="6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171" fontId="9" fillId="0" borderId="8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zoomScale="75" zoomScaleNormal="75" workbookViewId="0" topLeftCell="A1">
      <selection activeCell="E2" sqref="E2"/>
    </sheetView>
  </sheetViews>
  <sheetFormatPr defaultColWidth="9.140625" defaultRowHeight="12.75"/>
  <cols>
    <col min="1" max="1" width="16.7109375" style="3" customWidth="1"/>
    <col min="2" max="3" width="10.28125" style="3" customWidth="1"/>
    <col min="4" max="4" width="16.57421875" style="17" customWidth="1"/>
    <col min="5" max="6" width="14.8515625" style="3" customWidth="1"/>
    <col min="7" max="7" width="14.8515625" style="17" customWidth="1"/>
    <col min="8" max="9" width="12.7109375" style="17" customWidth="1"/>
    <col min="10" max="16384" width="9.140625" style="3" customWidth="1"/>
  </cols>
  <sheetData>
    <row r="1" spans="1:8" ht="20.25">
      <c r="A1" s="1"/>
      <c r="B1" s="2"/>
      <c r="C1" s="2"/>
      <c r="D1" s="16"/>
      <c r="E1" s="2"/>
      <c r="F1" s="2"/>
      <c r="G1" s="16"/>
      <c r="H1" s="4" t="s">
        <v>35</v>
      </c>
    </row>
    <row r="2" spans="1:8" ht="15.75">
      <c r="A2" s="4"/>
      <c r="B2" s="2"/>
      <c r="C2" s="2"/>
      <c r="D2" s="16"/>
      <c r="E2" s="2"/>
      <c r="F2" s="2"/>
      <c r="G2" s="16"/>
      <c r="H2" s="16"/>
    </row>
    <row r="3" spans="1:8" ht="15.75">
      <c r="A3" s="2"/>
      <c r="B3" s="5"/>
      <c r="C3" s="5"/>
      <c r="D3" s="21"/>
      <c r="E3" s="2"/>
      <c r="F3" s="2"/>
      <c r="G3" s="16"/>
      <c r="H3" s="16"/>
    </row>
    <row r="4" spans="1:8" ht="12.75">
      <c r="A4" s="2" t="s">
        <v>0</v>
      </c>
      <c r="B4" s="2"/>
      <c r="C4" s="2"/>
      <c r="D4" s="16"/>
      <c r="E4" s="2"/>
      <c r="F4" s="2"/>
      <c r="G4" s="16"/>
      <c r="H4" s="16"/>
    </row>
    <row r="5" spans="1:8" ht="20.25">
      <c r="A5" s="1" t="s">
        <v>1</v>
      </c>
      <c r="E5" s="6"/>
      <c r="F5" s="6" t="s">
        <v>2</v>
      </c>
      <c r="G5" s="16"/>
      <c r="H5" s="16"/>
    </row>
    <row r="6" spans="1:8" ht="12.75">
      <c r="A6" s="2"/>
      <c r="E6" s="2"/>
      <c r="F6" s="2"/>
      <c r="G6" s="16"/>
      <c r="H6" s="16"/>
    </row>
    <row r="7" spans="1:8" ht="12.75">
      <c r="A7" s="2"/>
      <c r="E7" s="2"/>
      <c r="F7" s="2"/>
      <c r="G7" s="16"/>
      <c r="H7" s="16"/>
    </row>
    <row r="8" spans="1:8" ht="21" thickBot="1">
      <c r="A8" s="2"/>
      <c r="B8" s="49" t="s">
        <v>3</v>
      </c>
      <c r="C8" s="37"/>
      <c r="D8" s="38"/>
      <c r="E8" s="49" t="s">
        <v>4</v>
      </c>
      <c r="F8" s="37"/>
      <c r="G8" s="38"/>
      <c r="H8" s="18"/>
    </row>
    <row r="9" spans="1:9" ht="13.5" thickBot="1">
      <c r="A9" s="7"/>
      <c r="B9" s="42"/>
      <c r="C9" s="43"/>
      <c r="D9" s="22"/>
      <c r="E9" s="50"/>
      <c r="F9" s="10"/>
      <c r="G9" s="26"/>
      <c r="H9" s="31"/>
      <c r="I9" s="32"/>
    </row>
    <row r="10" spans="1:9" ht="12.75">
      <c r="A10" s="7"/>
      <c r="B10" s="9" t="s">
        <v>5</v>
      </c>
      <c r="C10" s="8" t="s">
        <v>6</v>
      </c>
      <c r="D10" s="39" t="s">
        <v>7</v>
      </c>
      <c r="E10" s="9" t="s">
        <v>8</v>
      </c>
      <c r="F10" s="8" t="s">
        <v>6</v>
      </c>
      <c r="G10" s="39" t="s">
        <v>7</v>
      </c>
      <c r="H10" s="28" t="s">
        <v>7</v>
      </c>
      <c r="I10" s="28" t="s">
        <v>7</v>
      </c>
    </row>
    <row r="11" spans="1:9" ht="13.5" thickBot="1">
      <c r="A11" s="7"/>
      <c r="B11" s="9"/>
      <c r="C11" s="8"/>
      <c r="D11" s="40" t="s">
        <v>9</v>
      </c>
      <c r="E11" s="9" t="s">
        <v>10</v>
      </c>
      <c r="F11" s="8"/>
      <c r="G11" s="40" t="s">
        <v>11</v>
      </c>
      <c r="H11" s="28" t="s">
        <v>12</v>
      </c>
      <c r="I11" s="28" t="s">
        <v>13</v>
      </c>
    </row>
    <row r="12" spans="1:9" ht="12.75">
      <c r="A12" s="7"/>
      <c r="B12" s="9"/>
      <c r="C12" s="8"/>
      <c r="D12" s="23"/>
      <c r="E12" s="9"/>
      <c r="F12" s="8"/>
      <c r="G12" s="26"/>
      <c r="H12" s="29"/>
      <c r="I12" s="29"/>
    </row>
    <row r="13" spans="1:9" ht="12.75">
      <c r="A13" s="11"/>
      <c r="B13" s="41"/>
      <c r="C13" s="11"/>
      <c r="D13" s="24"/>
      <c r="E13" s="47"/>
      <c r="F13" s="11"/>
      <c r="G13" s="27"/>
      <c r="H13" s="29"/>
      <c r="I13" s="29"/>
    </row>
    <row r="14" spans="1:9" ht="12.75">
      <c r="A14" s="12" t="s">
        <v>14</v>
      </c>
      <c r="B14" s="13">
        <f>65+326</f>
        <v>391</v>
      </c>
      <c r="C14" s="13">
        <v>131</v>
      </c>
      <c r="D14" s="25">
        <f>ROUND(B14/$B$32*70*35000/100+C14/$C$32*30*35000/100,0)</f>
        <v>2632</v>
      </c>
      <c r="E14" s="12">
        <v>150</v>
      </c>
      <c r="F14" s="13">
        <f>+C14</f>
        <v>131</v>
      </c>
      <c r="G14" s="25">
        <f>ROUND(+E14/$E$32*30000+F14/$F$32*30000,0)</f>
        <v>4462</v>
      </c>
      <c r="H14" s="35">
        <f>+D14+G14</f>
        <v>7094</v>
      </c>
      <c r="I14" s="36">
        <f>+H14/$I$37</f>
        <v>3.663745242140817</v>
      </c>
    </row>
    <row r="15" spans="1:9" ht="12.75">
      <c r="A15" s="12" t="s">
        <v>15</v>
      </c>
      <c r="B15" s="13">
        <f>102+584</f>
        <v>686</v>
      </c>
      <c r="C15" s="13">
        <v>475</v>
      </c>
      <c r="D15" s="25">
        <f aca="true" t="shared" si="0" ref="D15:D30">ROUND(B15/$B$32*70*35000/100+C15/$C$32*30*35000/100,0)</f>
        <v>6078</v>
      </c>
      <c r="E15" s="12">
        <v>707</v>
      </c>
      <c r="F15" s="13">
        <f aca="true" t="shared" si="1" ref="F15:F30">+C15</f>
        <v>475</v>
      </c>
      <c r="G15" s="25">
        <f aca="true" t="shared" si="2" ref="G15:G30">ROUND(+E15/$E$32*30000+F15/$F$32*30000,0)</f>
        <v>18605</v>
      </c>
      <c r="H15" s="35">
        <f aca="true" t="shared" si="3" ref="H15:H30">+D15+G15</f>
        <v>24683</v>
      </c>
      <c r="I15" s="36">
        <f aca="true" t="shared" si="4" ref="I15:I30">+H15/$I$37</f>
        <v>12.747705640225796</v>
      </c>
    </row>
    <row r="16" spans="1:9" ht="12.75">
      <c r="A16" s="12" t="s">
        <v>16</v>
      </c>
      <c r="B16" s="13">
        <f>82+235</f>
        <v>317</v>
      </c>
      <c r="C16" s="13">
        <v>101</v>
      </c>
      <c r="D16" s="25">
        <f t="shared" si="0"/>
        <v>2103</v>
      </c>
      <c r="E16" s="12">
        <v>123</v>
      </c>
      <c r="F16" s="13">
        <f t="shared" si="1"/>
        <v>101</v>
      </c>
      <c r="G16" s="25">
        <f t="shared" si="2"/>
        <v>3549</v>
      </c>
      <c r="H16" s="35">
        <f t="shared" si="3"/>
        <v>5652</v>
      </c>
      <c r="I16" s="36">
        <f t="shared" si="4"/>
        <v>2.919014393653778</v>
      </c>
    </row>
    <row r="17" spans="1:9" ht="12.75">
      <c r="A17" s="12" t="s">
        <v>17</v>
      </c>
      <c r="B17" s="13">
        <f>32+203</f>
        <v>235</v>
      </c>
      <c r="C17" s="13">
        <v>92</v>
      </c>
      <c r="D17" s="25">
        <f t="shared" si="0"/>
        <v>1661</v>
      </c>
      <c r="E17" s="12">
        <v>125</v>
      </c>
      <c r="F17" s="13">
        <f t="shared" si="1"/>
        <v>92</v>
      </c>
      <c r="G17" s="25">
        <f t="shared" si="2"/>
        <v>3426</v>
      </c>
      <c r="H17" s="35">
        <f t="shared" si="3"/>
        <v>5087</v>
      </c>
      <c r="I17" s="36">
        <f t="shared" si="4"/>
        <v>2.627216245668218</v>
      </c>
    </row>
    <row r="18" spans="1:9" ht="12.75">
      <c r="A18" s="12" t="s">
        <v>18</v>
      </c>
      <c r="B18" s="13">
        <f>92+337</f>
        <v>429</v>
      </c>
      <c r="C18" s="13">
        <v>186</v>
      </c>
      <c r="D18" s="25">
        <f t="shared" si="0"/>
        <v>3139</v>
      </c>
      <c r="E18" s="12">
        <v>204</v>
      </c>
      <c r="F18" s="13">
        <f t="shared" si="1"/>
        <v>186</v>
      </c>
      <c r="G18" s="25">
        <f t="shared" si="2"/>
        <v>6201</v>
      </c>
      <c r="H18" s="35">
        <f t="shared" si="3"/>
        <v>9340</v>
      </c>
      <c r="I18" s="36">
        <f t="shared" si="4"/>
        <v>4.823707437495804</v>
      </c>
    </row>
    <row r="19" spans="1:9" ht="12.75">
      <c r="A19" s="12" t="s">
        <v>19</v>
      </c>
      <c r="B19" s="13">
        <v>362</v>
      </c>
      <c r="C19" s="13">
        <v>120</v>
      </c>
      <c r="D19" s="25">
        <f t="shared" si="0"/>
        <v>2429</v>
      </c>
      <c r="E19" s="12">
        <v>129</v>
      </c>
      <c r="F19" s="13">
        <f t="shared" si="1"/>
        <v>120</v>
      </c>
      <c r="G19" s="25">
        <f t="shared" si="2"/>
        <v>3962</v>
      </c>
      <c r="H19" s="35">
        <f t="shared" si="3"/>
        <v>6391</v>
      </c>
      <c r="I19" s="36">
        <f t="shared" si="4"/>
        <v>3.3006760420809083</v>
      </c>
    </row>
    <row r="20" spans="1:9" ht="12.75">
      <c r="A20" s="12" t="s">
        <v>20</v>
      </c>
      <c r="B20" s="13">
        <f>12+45</f>
        <v>57</v>
      </c>
      <c r="C20" s="13">
        <v>18</v>
      </c>
      <c r="D20" s="25">
        <f t="shared" si="0"/>
        <v>377</v>
      </c>
      <c r="E20" s="12">
        <v>12</v>
      </c>
      <c r="F20" s="13">
        <f t="shared" si="1"/>
        <v>18</v>
      </c>
      <c r="G20" s="25">
        <f t="shared" si="2"/>
        <v>485</v>
      </c>
      <c r="H20" s="35">
        <f t="shared" si="3"/>
        <v>862</v>
      </c>
      <c r="I20" s="36">
        <f t="shared" si="4"/>
        <v>0.44518584701513736</v>
      </c>
    </row>
    <row r="21" spans="1:9" ht="12.75">
      <c r="A21" s="12" t="s">
        <v>21</v>
      </c>
      <c r="B21" s="13">
        <f>15+122</f>
        <v>137</v>
      </c>
      <c r="C21" s="13">
        <v>42</v>
      </c>
      <c r="D21" s="25">
        <f t="shared" si="0"/>
        <v>899</v>
      </c>
      <c r="E21" s="12">
        <v>35</v>
      </c>
      <c r="F21" s="13">
        <f t="shared" si="1"/>
        <v>42</v>
      </c>
      <c r="G21" s="25">
        <f t="shared" si="2"/>
        <v>1236</v>
      </c>
      <c r="H21" s="35">
        <f t="shared" si="3"/>
        <v>2135</v>
      </c>
      <c r="I21" s="36">
        <f t="shared" si="4"/>
        <v>1.1026354795560536</v>
      </c>
    </row>
    <row r="22" spans="1:9" ht="12.75">
      <c r="A22" s="12" t="s">
        <v>22</v>
      </c>
      <c r="B22" s="13">
        <f>75+518</f>
        <v>593</v>
      </c>
      <c r="C22" s="13">
        <v>301</v>
      </c>
      <c r="D22" s="25">
        <f t="shared" si="0"/>
        <v>4601</v>
      </c>
      <c r="E22" s="12">
        <v>275</v>
      </c>
      <c r="F22" s="13">
        <f t="shared" si="1"/>
        <v>301</v>
      </c>
      <c r="G22" s="25">
        <f t="shared" si="2"/>
        <v>9215</v>
      </c>
      <c r="H22" s="35">
        <f t="shared" si="3"/>
        <v>13816</v>
      </c>
      <c r="I22" s="36">
        <f t="shared" si="4"/>
        <v>7.135368517820345</v>
      </c>
    </row>
    <row r="23" spans="1:9" ht="12.75">
      <c r="A23" s="12" t="s">
        <v>23</v>
      </c>
      <c r="B23" s="13">
        <f>13+130</f>
        <v>143</v>
      </c>
      <c r="C23" s="13">
        <v>13</v>
      </c>
      <c r="D23" s="25">
        <f t="shared" si="0"/>
        <v>754</v>
      </c>
      <c r="E23" s="12">
        <v>15</v>
      </c>
      <c r="F23" s="13">
        <f t="shared" si="1"/>
        <v>13</v>
      </c>
      <c r="G23" s="25">
        <f t="shared" si="2"/>
        <v>444</v>
      </c>
      <c r="H23" s="35">
        <f t="shared" si="3"/>
        <v>1198</v>
      </c>
      <c r="I23" s="36">
        <f t="shared" si="4"/>
        <v>0.6187153651092048</v>
      </c>
    </row>
    <row r="24" spans="1:9" ht="12.75">
      <c r="A24" s="12" t="s">
        <v>24</v>
      </c>
      <c r="B24" s="13">
        <v>35</v>
      </c>
      <c r="C24" s="13">
        <v>3</v>
      </c>
      <c r="D24" s="25">
        <f t="shared" si="0"/>
        <v>184</v>
      </c>
      <c r="E24" s="12">
        <v>1</v>
      </c>
      <c r="F24" s="13">
        <f t="shared" si="1"/>
        <v>3</v>
      </c>
      <c r="G24" s="25">
        <f t="shared" si="2"/>
        <v>66</v>
      </c>
      <c r="H24" s="35">
        <f t="shared" si="3"/>
        <v>250</v>
      </c>
      <c r="I24" s="36">
        <f t="shared" si="4"/>
        <v>0.1291142247723716</v>
      </c>
    </row>
    <row r="25" spans="1:9" ht="12.75">
      <c r="A25" s="12" t="s">
        <v>25</v>
      </c>
      <c r="B25" s="13">
        <f>22+612</f>
        <v>634</v>
      </c>
      <c r="C25" s="13">
        <v>91</v>
      </c>
      <c r="D25" s="25">
        <f t="shared" si="0"/>
        <v>3544</v>
      </c>
      <c r="E25" s="12">
        <v>68</v>
      </c>
      <c r="F25" s="13">
        <f t="shared" si="1"/>
        <v>91</v>
      </c>
      <c r="G25" s="25">
        <f t="shared" si="2"/>
        <v>2561</v>
      </c>
      <c r="H25" s="35">
        <f t="shared" si="3"/>
        <v>6105</v>
      </c>
      <c r="I25" s="36">
        <f t="shared" si="4"/>
        <v>3.152969368941315</v>
      </c>
    </row>
    <row r="26" spans="1:9" ht="12.75">
      <c r="A26" s="12" t="s">
        <v>26</v>
      </c>
      <c r="B26" s="13">
        <f>36+416</f>
        <v>452</v>
      </c>
      <c r="C26" s="13">
        <v>77</v>
      </c>
      <c r="D26" s="25">
        <f t="shared" si="0"/>
        <v>2599</v>
      </c>
      <c r="E26" s="12">
        <v>57</v>
      </c>
      <c r="F26" s="13">
        <f t="shared" si="1"/>
        <v>77</v>
      </c>
      <c r="G26" s="25">
        <f t="shared" si="2"/>
        <v>2159</v>
      </c>
      <c r="H26" s="35">
        <f t="shared" si="3"/>
        <v>4758</v>
      </c>
      <c r="I26" s="36">
        <f t="shared" si="4"/>
        <v>2.457301925867777</v>
      </c>
    </row>
    <row r="27" spans="1:9" ht="12.75">
      <c r="A27" s="12" t="s">
        <v>27</v>
      </c>
      <c r="B27" s="13">
        <v>99</v>
      </c>
      <c r="C27" s="13">
        <v>7</v>
      </c>
      <c r="D27" s="25">
        <v>509</v>
      </c>
      <c r="E27" s="12">
        <v>4</v>
      </c>
      <c r="F27" s="13">
        <f t="shared" si="1"/>
        <v>7</v>
      </c>
      <c r="G27" s="25">
        <f t="shared" si="2"/>
        <v>179</v>
      </c>
      <c r="H27" s="35">
        <f t="shared" si="3"/>
        <v>688</v>
      </c>
      <c r="I27" s="36">
        <f t="shared" si="4"/>
        <v>0.3553223465735667</v>
      </c>
    </row>
    <row r="28" spans="1:9" ht="12.75">
      <c r="A28" s="12" t="s">
        <v>28</v>
      </c>
      <c r="B28" s="13">
        <f>18+134</f>
        <v>152</v>
      </c>
      <c r="C28" s="13">
        <v>22</v>
      </c>
      <c r="D28" s="25">
        <f t="shared" si="0"/>
        <v>851</v>
      </c>
      <c r="E28" s="12">
        <v>18</v>
      </c>
      <c r="F28" s="13">
        <f t="shared" si="1"/>
        <v>22</v>
      </c>
      <c r="G28" s="25">
        <f t="shared" si="2"/>
        <v>642</v>
      </c>
      <c r="H28" s="35">
        <f t="shared" si="3"/>
        <v>1493</v>
      </c>
      <c r="I28" s="36">
        <f t="shared" si="4"/>
        <v>0.7710701503406033</v>
      </c>
    </row>
    <row r="29" spans="1:9" ht="12.75">
      <c r="A29" s="12" t="s">
        <v>29</v>
      </c>
      <c r="B29" s="13">
        <f>B36*0.575</f>
        <v>369.15</v>
      </c>
      <c r="C29" s="13">
        <f>C36*0.575</f>
        <v>56.925</v>
      </c>
      <c r="D29" s="25">
        <f t="shared" si="0"/>
        <v>2087</v>
      </c>
      <c r="E29" s="13">
        <f>D36*0.575</f>
        <v>43.125</v>
      </c>
      <c r="F29" s="13">
        <f t="shared" si="1"/>
        <v>56.925</v>
      </c>
      <c r="G29" s="25">
        <f t="shared" si="2"/>
        <v>1611</v>
      </c>
      <c r="H29" s="35">
        <f t="shared" si="3"/>
        <v>3698</v>
      </c>
      <c r="I29" s="36">
        <f t="shared" si="4"/>
        <v>1.909857612832921</v>
      </c>
    </row>
    <row r="30" spans="1:9" ht="12.75">
      <c r="A30" s="12" t="s">
        <v>30</v>
      </c>
      <c r="B30" s="13">
        <f>B38*0.71</f>
        <v>83.78</v>
      </c>
      <c r="C30" s="13">
        <f>C38*0.71</f>
        <v>26.27</v>
      </c>
      <c r="D30" s="25">
        <f t="shared" si="0"/>
        <v>553</v>
      </c>
      <c r="E30" s="13">
        <f>D38*0.71</f>
        <v>50.41</v>
      </c>
      <c r="F30" s="13">
        <f t="shared" si="1"/>
        <v>26.27</v>
      </c>
      <c r="G30" s="25">
        <f t="shared" si="2"/>
        <v>1197</v>
      </c>
      <c r="H30" s="35">
        <f t="shared" si="3"/>
        <v>1750</v>
      </c>
      <c r="I30" s="36">
        <f t="shared" si="4"/>
        <v>0.9037995734066013</v>
      </c>
    </row>
    <row r="31" spans="2:9" ht="12.75">
      <c r="B31" s="42"/>
      <c r="C31" s="43"/>
      <c r="D31" s="22"/>
      <c r="E31" s="48"/>
      <c r="F31" s="43"/>
      <c r="G31" s="22"/>
      <c r="H31" s="29"/>
      <c r="I31" s="33"/>
    </row>
    <row r="32" spans="1:9" ht="13.5" thickBot="1">
      <c r="A32" s="3" t="s">
        <v>7</v>
      </c>
      <c r="B32" s="44">
        <f aca="true" t="shared" si="5" ref="B32:H32">SUM(B14:B30)</f>
        <v>5174.929999999999</v>
      </c>
      <c r="C32" s="45">
        <f t="shared" si="5"/>
        <v>1762.195</v>
      </c>
      <c r="D32" s="46">
        <f t="shared" si="5"/>
        <v>35000</v>
      </c>
      <c r="E32" s="44">
        <f t="shared" si="5"/>
        <v>2016.535</v>
      </c>
      <c r="F32" s="45">
        <f t="shared" si="5"/>
        <v>1762.195</v>
      </c>
      <c r="G32" s="46">
        <f t="shared" si="5"/>
        <v>60000</v>
      </c>
      <c r="H32" s="30">
        <f t="shared" si="5"/>
        <v>95000</v>
      </c>
      <c r="I32" s="34">
        <f>+H32/$I$37</f>
        <v>49.063405413501215</v>
      </c>
    </row>
    <row r="33" spans="2:9" ht="12.75">
      <c r="B33" s="14"/>
      <c r="C33" s="14"/>
      <c r="D33" s="19"/>
      <c r="E33" s="14"/>
      <c r="F33" s="14"/>
      <c r="G33" s="19"/>
      <c r="H33" s="15"/>
      <c r="I33" s="20"/>
    </row>
    <row r="34" spans="1:9" ht="12.75">
      <c r="A34" s="3" t="s">
        <v>31</v>
      </c>
      <c r="B34" s="14"/>
      <c r="C34" s="14"/>
      <c r="D34" s="19"/>
      <c r="E34" s="14"/>
      <c r="F34" s="14"/>
      <c r="G34" s="19"/>
      <c r="H34" s="15"/>
      <c r="I34" s="20"/>
    </row>
    <row r="35" spans="1:9" ht="12.75">
      <c r="A35" s="3" t="s">
        <v>32</v>
      </c>
      <c r="B35" s="14"/>
      <c r="C35" s="14"/>
      <c r="D35" s="19"/>
      <c r="E35" s="14"/>
      <c r="F35" s="14"/>
      <c r="G35" s="19"/>
      <c r="H35" s="15"/>
      <c r="I35" s="20"/>
    </row>
    <row r="36" spans="1:7" ht="12.75">
      <c r="A36" s="3" t="s">
        <v>33</v>
      </c>
      <c r="B36" s="3">
        <v>642</v>
      </c>
      <c r="C36" s="3">
        <v>99</v>
      </c>
      <c r="D36" s="51">
        <v>75</v>
      </c>
      <c r="E36" s="14"/>
      <c r="F36" s="14"/>
      <c r="G36" s="19"/>
    </row>
    <row r="37" spans="5:9" ht="12.75" hidden="1">
      <c r="E37" s="14">
        <f>+E32+8+8+15</f>
        <v>2047.535</v>
      </c>
      <c r="F37" s="14">
        <f>+F32+19+60+91+157</f>
        <v>2089.1949999999997</v>
      </c>
      <c r="I37" s="17">
        <v>1936.27</v>
      </c>
    </row>
    <row r="38" spans="1:4" ht="12.75">
      <c r="A38" s="3" t="s">
        <v>34</v>
      </c>
      <c r="B38" s="3">
        <v>118</v>
      </c>
      <c r="C38" s="3">
        <v>37</v>
      </c>
      <c r="D38" s="51">
        <v>71</v>
      </c>
    </row>
    <row r="41" ht="12.75">
      <c r="C41" s="14"/>
    </row>
  </sheetData>
  <printOptions/>
  <pageMargins left="1.5748031496062993" right="0.3937007874015748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FINSIEL</dc:creator>
  <cp:keywords/>
  <dc:description/>
  <cp:lastModifiedBy>Min.Tesoro Bilancio e P.E.</cp:lastModifiedBy>
  <cp:lastPrinted>1999-12-23T10:15:06Z</cp:lastPrinted>
  <dcterms:created xsi:type="dcterms:W3CDTF">1999-09-28T10:22:58Z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