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5010" activeTab="1"/>
  </bookViews>
  <sheets>
    <sheet name="Risorse 2+ph-out (96)" sheetId="1" r:id="rId1"/>
    <sheet name="Tabella x calcolo ph-out (96)" sheetId="2" r:id="rId2"/>
  </sheets>
  <definedNames>
    <definedName name="_xlnm.Print_Area" localSheetId="0">'Risorse 2+ph-out (96)'!$A$1:$G$43</definedName>
    <definedName name="_xlnm.Print_Area" localSheetId="1">'Tabella x calcolo ph-out (96)'!$A$1:$I$41</definedName>
  </definedNames>
  <calcPr fullCalcOnLoad="1"/>
</workbook>
</file>

<file path=xl/sharedStrings.xml><?xml version="1.0" encoding="utf-8"?>
<sst xmlns="http://schemas.openxmlformats.org/spreadsheetml/2006/main" count="90" uniqueCount="67">
  <si>
    <t>REGIONI E P.A.</t>
  </si>
  <si>
    <t>Emila  Romagna</t>
  </si>
  <si>
    <t>Lazio</t>
  </si>
  <si>
    <t>Liguria</t>
  </si>
  <si>
    <t>Lombardia</t>
  </si>
  <si>
    <t>Toscana</t>
  </si>
  <si>
    <t>Veneto</t>
  </si>
  <si>
    <t>Valle d'Aosta</t>
  </si>
  <si>
    <t>P.A. Trento</t>
  </si>
  <si>
    <t>P.A.Bolzano</t>
  </si>
  <si>
    <t>Friuli V.Giulia</t>
  </si>
  <si>
    <t>Marche</t>
  </si>
  <si>
    <t>Umbria</t>
  </si>
  <si>
    <t>Abruzzo</t>
  </si>
  <si>
    <t>Risorse comuntarie complessive</t>
  </si>
  <si>
    <t>Piemonte</t>
  </si>
  <si>
    <t>0.000</t>
  </si>
  <si>
    <t>Risorse obiettivo 2</t>
  </si>
  <si>
    <t>Risorse phasing-out</t>
  </si>
  <si>
    <t>Risorse assegnate al phasing-out (euro)</t>
  </si>
  <si>
    <t>Totali</t>
  </si>
  <si>
    <t>1</t>
  </si>
  <si>
    <t>2</t>
  </si>
  <si>
    <t>4</t>
  </si>
  <si>
    <t>5</t>
  </si>
  <si>
    <t>6</t>
  </si>
  <si>
    <t>7 (4+6)</t>
  </si>
  <si>
    <t>3</t>
  </si>
  <si>
    <t>(pro-capite)</t>
  </si>
  <si>
    <t>Risorse sostegno transitorio (phasing-out)</t>
  </si>
  <si>
    <t>Tabella A</t>
  </si>
  <si>
    <t>Tabella B</t>
  </si>
  <si>
    <t>Ripartizione obiettivo 2</t>
  </si>
  <si>
    <t>Popolazione</t>
  </si>
  <si>
    <t xml:space="preserve">Popolazione              </t>
  </si>
  <si>
    <t>5  (=2 + 4)</t>
  </si>
  <si>
    <r>
      <t xml:space="preserve">Popolazione in ob.2    2000/06               </t>
    </r>
    <r>
      <rPr>
        <b/>
        <sz val="8"/>
        <rFont val="Arial"/>
        <family val="2"/>
      </rPr>
      <t xml:space="preserve">                             (dati ISTAT al 1996)</t>
    </r>
  </si>
  <si>
    <t>3 (=1 - 2)</t>
  </si>
  <si>
    <t>Attribuzione correlata alla riduzione di popolazione tra il 94/99 e il 2000/06 (phasing-out teorico)</t>
  </si>
  <si>
    <t>Attribuzione riferita alle aree in effettivo phasing-out</t>
  </si>
  <si>
    <r>
      <t xml:space="preserve">Popolazione          </t>
    </r>
    <r>
      <rPr>
        <b/>
        <sz val="8"/>
        <rFont val="Arial"/>
        <family val="2"/>
      </rPr>
      <t>(dati ISTAT al 1996)</t>
    </r>
  </si>
  <si>
    <t>Riduzione della popolazione fra i due periodi</t>
  </si>
  <si>
    <r>
      <t xml:space="preserve">Ripartizione risorse  </t>
    </r>
    <r>
      <rPr>
        <b/>
        <vertAlign val="superscript"/>
        <sz val="9"/>
        <rFont val="Arial"/>
        <family val="2"/>
      </rPr>
      <t>(1)</t>
    </r>
  </si>
  <si>
    <r>
      <t xml:space="preserve">Ripartizione risorse </t>
    </r>
    <r>
      <rPr>
        <b/>
        <vertAlign val="superscript"/>
        <sz val="9"/>
        <rFont val="Arial"/>
        <family val="2"/>
      </rPr>
      <t xml:space="preserve">(2) </t>
    </r>
  </si>
  <si>
    <t>(1) applicata al 40% delle risorse complessive disponibili</t>
  </si>
  <si>
    <t>(2) applicata al 60% delle risorse complessive disponibili</t>
  </si>
  <si>
    <t xml:space="preserve">Totale Risorse assegnate </t>
  </si>
  <si>
    <t xml:space="preserve">Risorse                 </t>
  </si>
  <si>
    <t xml:space="preserve">Risorse        </t>
  </si>
  <si>
    <t>Liguria          (*)</t>
  </si>
  <si>
    <t>Lombardia     (*)</t>
  </si>
  <si>
    <t>Piemonte       (*)</t>
  </si>
  <si>
    <t>Prospetto per la ripartizione delle risorse attribuite all'obiettivo 2 ed al phasing-out dell'obiettivo 2</t>
  </si>
  <si>
    <t>Ripartizione phasing-out</t>
  </si>
  <si>
    <t>Prospetto per la ripartizione delle risorse attribuite al phasing-out dell'obiettivo 2</t>
  </si>
  <si>
    <t xml:space="preserve">2 </t>
  </si>
  <si>
    <r>
      <t xml:space="preserve">Popolazione obb.2 e 5b 1994/99                   </t>
    </r>
    <r>
      <rPr>
        <b/>
        <sz val="8"/>
        <rFont val="Arial"/>
        <family val="2"/>
      </rPr>
      <t>(dati ISTAT al 1996)</t>
    </r>
  </si>
  <si>
    <t xml:space="preserve">(*): nell'assegnazione delle risorse si è tenuto conto della rimodulazione delle quote di popolazione a "risorse invariate" concordata fra le Regioni </t>
  </si>
  <si>
    <t>Lombardia (620.031), Liguria (510.428) e Piemonte (1.353.669) il 9 giugno 2000.</t>
  </si>
  <si>
    <t>Importi in Lire</t>
  </si>
  <si>
    <t>(importi delle risorse espressi in euro e in lire)</t>
  </si>
  <si>
    <r>
      <t xml:space="preserve">Totale risorse assegnate              </t>
    </r>
    <r>
      <rPr>
        <b/>
        <sz val="8"/>
        <rFont val="Arial"/>
        <family val="2"/>
      </rPr>
      <t>(euro/lire)</t>
    </r>
  </si>
  <si>
    <t xml:space="preserve">Risorse Obiettivo 2                                                                      </t>
  </si>
  <si>
    <t xml:space="preserve">                               Euro</t>
  </si>
  <si>
    <t xml:space="preserve">= Lire 4.153.299.150.000 </t>
  </si>
  <si>
    <t>= Lire 4.883.272.940.000</t>
  </si>
  <si>
    <t xml:space="preserve">= Lire     729.973.790.000 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</si>
</sst>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-;\-* #,##0.0_-;_-* &quot;-&quot;_-;_-@_-"/>
    <numFmt numFmtId="171" formatCode="_-* #,##0.0_-;\-* #,##0.0_-;_-* &quot;-&quot;?_-;_-@_-"/>
    <numFmt numFmtId="172" formatCode="_-* #,##0_-;\-* #,##0_-;_-* &quot;-&quot;?_-;_-@_-"/>
    <numFmt numFmtId="173" formatCode="0_)"/>
    <numFmt numFmtId="174" formatCode="0.00000000"/>
    <numFmt numFmtId="175" formatCode="0.0000000"/>
    <numFmt numFmtId="176" formatCode="#,##0.000"/>
    <numFmt numFmtId="177" formatCode="0.0000000000"/>
    <numFmt numFmtId="178" formatCode="0.00000000000"/>
    <numFmt numFmtId="179" formatCode="0.000000000"/>
    <numFmt numFmtId="180" formatCode="#,##0.0000"/>
    <numFmt numFmtId="181" formatCode="\d\d\-mmm\-\y\y\y\y"/>
    <numFmt numFmtId="182" formatCode="hh\:mm\:ss"/>
    <numFmt numFmtId="183" formatCode="#,#00"/>
    <numFmt numFmtId="184" formatCode="#.##0"/>
    <numFmt numFmtId="185" formatCode="#.##"/>
    <numFmt numFmtId="186" formatCode="#.#"/>
    <numFmt numFmtId="187" formatCode="#"/>
    <numFmt numFmtId="188" formatCode="_(* #,##0_);_(* \(#,##0\);_(* &quot;-&quot;??_);_(@_)"/>
    <numFmt numFmtId="189" formatCode="&quot;L.&quot;\ #,##0"/>
  </numFmts>
  <fonts count="1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0"/>
    </font>
    <font>
      <sz val="8"/>
      <name val="Courier"/>
      <family val="0"/>
    </font>
    <font>
      <sz val="11"/>
      <name val="Univers"/>
      <family val="0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7" xfId="0" applyNumberFormat="1" applyBorder="1" applyAlignment="1" quotePrefix="1">
      <alignment horizontal="right"/>
    </xf>
    <xf numFmtId="172" fontId="0" fillId="0" borderId="7" xfId="0" applyNumberForma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169" fontId="0" fillId="0" borderId="2" xfId="0" applyNumberFormat="1" applyBorder="1" applyAlignment="1">
      <alignment horizontal="right"/>
    </xf>
    <xf numFmtId="169" fontId="0" fillId="2" borderId="11" xfId="0" applyNumberFormat="1" applyFill="1" applyBorder="1" applyAlignment="1">
      <alignment horizontal="right"/>
    </xf>
    <xf numFmtId="0" fontId="0" fillId="2" borderId="12" xfId="0" applyFill="1" applyBorder="1" applyAlignment="1">
      <alignment/>
    </xf>
    <xf numFmtId="41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3" fontId="0" fillId="2" borderId="6" xfId="0" applyNumberFormat="1" applyFill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1" fontId="0" fillId="2" borderId="6" xfId="16" applyFont="1" applyFill="1" applyBorder="1" applyAlignment="1" quotePrefix="1">
      <alignment horizontal="right"/>
    </xf>
    <xf numFmtId="41" fontId="0" fillId="0" borderId="7" xfId="16" applyBorder="1" applyAlignment="1">
      <alignment/>
    </xf>
    <xf numFmtId="41" fontId="0" fillId="0" borderId="0" xfId="16" applyBorder="1" applyAlignment="1">
      <alignment/>
    </xf>
    <xf numFmtId="41" fontId="0" fillId="0" borderId="11" xfId="16" applyBorder="1" applyAlignment="1">
      <alignment/>
    </xf>
    <xf numFmtId="41" fontId="0" fillId="0" borderId="2" xfId="16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  <xf numFmtId="9" fontId="3" fillId="0" borderId="4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2" borderId="3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170" fontId="0" fillId="0" borderId="0" xfId="0" applyNumberFormat="1" applyBorder="1" applyAlignment="1">
      <alignment/>
    </xf>
    <xf numFmtId="0" fontId="3" fillId="0" borderId="5" xfId="0" applyFont="1" applyBorder="1" applyAlignment="1">
      <alignment/>
    </xf>
    <xf numFmtId="170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89" fontId="0" fillId="0" borderId="0" xfId="0" applyNumberFormat="1" applyAlignment="1">
      <alignment/>
    </xf>
    <xf numFmtId="3" fontId="9" fillId="2" borderId="5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189" fontId="9" fillId="0" borderId="7" xfId="0" applyNumberFormat="1" applyFont="1" applyBorder="1" applyAlignment="1">
      <alignment/>
    </xf>
    <xf numFmtId="0" fontId="1" fillId="0" borderId="16" xfId="0" applyFont="1" applyBorder="1" applyAlignment="1">
      <alignment/>
    </xf>
    <xf numFmtId="189" fontId="8" fillId="0" borderId="17" xfId="0" applyNumberFormat="1" applyFont="1" applyBorder="1" applyAlignment="1">
      <alignment/>
    </xf>
    <xf numFmtId="189" fontId="8" fillId="0" borderId="18" xfId="0" applyNumberFormat="1" applyFont="1" applyBorder="1" applyAlignment="1">
      <alignment/>
    </xf>
    <xf numFmtId="37" fontId="0" fillId="0" borderId="7" xfId="16" applyNumberFormat="1" applyFont="1" applyBorder="1" applyAlignment="1" quotePrefix="1">
      <alignment horizontal="right"/>
    </xf>
    <xf numFmtId="41" fontId="0" fillId="0" borderId="0" xfId="0" applyNumberFormat="1" applyAlignment="1">
      <alignment/>
    </xf>
    <xf numFmtId="189" fontId="0" fillId="0" borderId="7" xfId="16" applyNumberFormat="1" applyBorder="1" applyAlignment="1">
      <alignment/>
    </xf>
    <xf numFmtId="0" fontId="1" fillId="0" borderId="19" xfId="0" applyFont="1" applyBorder="1" applyAlignment="1">
      <alignment/>
    </xf>
    <xf numFmtId="41" fontId="1" fillId="0" borderId="13" xfId="16" applyFont="1" applyBorder="1" applyAlignment="1">
      <alignment/>
    </xf>
    <xf numFmtId="3" fontId="1" fillId="0" borderId="13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2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2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4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0" fillId="0" borderId="12" xfId="0" applyBorder="1" applyAlignment="1">
      <alignment/>
    </xf>
    <xf numFmtId="0" fontId="8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5" fontId="1" fillId="0" borderId="24" xfId="0" applyNumberFormat="1" applyFont="1" applyBorder="1" applyAlignment="1">
      <alignment/>
    </xf>
    <xf numFmtId="189" fontId="1" fillId="0" borderId="25" xfId="0" applyNumberFormat="1" applyFont="1" applyBorder="1" applyAlignment="1">
      <alignment/>
    </xf>
    <xf numFmtId="189" fontId="0" fillId="0" borderId="5" xfId="16" applyNumberFormat="1" applyBorder="1" applyAlignment="1">
      <alignment/>
    </xf>
    <xf numFmtId="0" fontId="0" fillId="0" borderId="17" xfId="0" applyBorder="1" applyAlignment="1">
      <alignment/>
    </xf>
    <xf numFmtId="41" fontId="0" fillId="0" borderId="17" xfId="16" applyBorder="1" applyAlignment="1">
      <alignment/>
    </xf>
    <xf numFmtId="3" fontId="0" fillId="0" borderId="17" xfId="0" applyNumberFormat="1" applyBorder="1" applyAlignment="1">
      <alignment/>
    </xf>
    <xf numFmtId="41" fontId="0" fillId="0" borderId="17" xfId="0" applyNumberFormat="1" applyBorder="1" applyAlignment="1">
      <alignment/>
    </xf>
    <xf numFmtId="189" fontId="0" fillId="0" borderId="17" xfId="16" applyNumberFormat="1" applyBorder="1" applyAlignment="1">
      <alignment/>
    </xf>
    <xf numFmtId="0" fontId="8" fillId="0" borderId="0" xfId="0" applyFont="1" applyBorder="1" applyAlignment="1">
      <alignment horizontal="center"/>
    </xf>
    <xf numFmtId="41" fontId="0" fillId="2" borderId="7" xfId="16" applyFont="1" applyFill="1" applyBorder="1" applyAlignment="1" quotePrefix="1">
      <alignment horizontal="right"/>
    </xf>
    <xf numFmtId="41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3" fontId="0" fillId="2" borderId="7" xfId="0" applyNumberForma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" xfId="0" applyFont="1" applyBorder="1" applyAlignment="1" quotePrefix="1">
      <alignment horizontal="left"/>
    </xf>
    <xf numFmtId="0" fontId="1" fillId="0" borderId="3" xfId="0" applyFont="1" applyBorder="1" applyAlignment="1" quotePrefix="1">
      <alignment horizontal="lef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90" zoomScaleNormal="90" workbookViewId="0" topLeftCell="A33">
      <selection activeCell="B53" sqref="B53"/>
    </sheetView>
  </sheetViews>
  <sheetFormatPr defaultColWidth="9.140625" defaultRowHeight="12.75"/>
  <cols>
    <col min="1" max="1" width="3.421875" style="0" customWidth="1"/>
    <col min="2" max="2" width="17.00390625" style="0" customWidth="1"/>
    <col min="3" max="3" width="21.57421875" style="0" customWidth="1"/>
    <col min="4" max="4" width="21.00390625" style="0" customWidth="1"/>
    <col min="5" max="5" width="14.57421875" style="0" customWidth="1"/>
    <col min="6" max="6" width="18.7109375" style="0" customWidth="1"/>
    <col min="7" max="7" width="20.28125" style="0" customWidth="1"/>
    <col min="8" max="8" width="3.8515625" style="0" customWidth="1"/>
    <col min="9" max="9" width="3.28125" style="0" customWidth="1"/>
    <col min="10" max="10" width="10.57421875" style="0" customWidth="1"/>
  </cols>
  <sheetData>
    <row r="1" ht="15">
      <c r="G1" s="38" t="s">
        <v>30</v>
      </c>
    </row>
    <row r="2" ht="7.5" customHeight="1">
      <c r="G2" s="100"/>
    </row>
    <row r="3" ht="18">
      <c r="A3" s="2" t="s">
        <v>52</v>
      </c>
    </row>
    <row r="5" spans="2:7" ht="12.75">
      <c r="B5" s="21" t="s">
        <v>62</v>
      </c>
      <c r="C5" s="4"/>
      <c r="D5" s="79" t="s">
        <v>63</v>
      </c>
      <c r="E5" s="82">
        <v>2145000000</v>
      </c>
      <c r="F5" s="106" t="s">
        <v>64</v>
      </c>
      <c r="G5" s="107"/>
    </row>
    <row r="6" spans="2:7" ht="12.75">
      <c r="B6" s="22" t="s">
        <v>29</v>
      </c>
      <c r="C6" s="23"/>
      <c r="D6" s="80" t="s">
        <v>63</v>
      </c>
      <c r="E6" s="83">
        <v>377000000</v>
      </c>
      <c r="F6" s="85" t="s">
        <v>66</v>
      </c>
      <c r="G6" s="7"/>
    </row>
    <row r="7" spans="2:7" ht="12.75">
      <c r="B7" s="24" t="s">
        <v>14</v>
      </c>
      <c r="C7" s="19"/>
      <c r="D7" s="81" t="s">
        <v>63</v>
      </c>
      <c r="E7" s="84">
        <f>+E5+E6</f>
        <v>2522000000</v>
      </c>
      <c r="F7" s="86" t="s">
        <v>65</v>
      </c>
      <c r="G7" s="87"/>
    </row>
    <row r="8" spans="2:7" s="43" customFormat="1" ht="15">
      <c r="B8" s="110" t="s">
        <v>0</v>
      </c>
      <c r="C8" s="108" t="s">
        <v>32</v>
      </c>
      <c r="D8" s="109"/>
      <c r="E8" s="108" t="s">
        <v>53</v>
      </c>
      <c r="F8" s="112"/>
      <c r="G8" s="113" t="s">
        <v>46</v>
      </c>
    </row>
    <row r="9" spans="2:7" s="44" customFormat="1" ht="15">
      <c r="B9" s="111"/>
      <c r="C9" s="45" t="s">
        <v>33</v>
      </c>
      <c r="D9" s="45" t="s">
        <v>48</v>
      </c>
      <c r="E9" s="45" t="s">
        <v>34</v>
      </c>
      <c r="F9" s="45" t="s">
        <v>47</v>
      </c>
      <c r="G9" s="114"/>
    </row>
    <row r="10" spans="3:7" s="16" customFormat="1" ht="11.25">
      <c r="C10" s="17" t="s">
        <v>21</v>
      </c>
      <c r="D10" s="42" t="s">
        <v>55</v>
      </c>
      <c r="E10" s="17" t="s">
        <v>27</v>
      </c>
      <c r="F10" s="17" t="s">
        <v>23</v>
      </c>
      <c r="G10" s="17" t="s">
        <v>35</v>
      </c>
    </row>
    <row r="11" spans="1:7" s="43" customFormat="1" ht="14.25">
      <c r="A11" s="46">
        <v>1</v>
      </c>
      <c r="B11" s="46" t="s">
        <v>13</v>
      </c>
      <c r="C11" s="47">
        <v>616052</v>
      </c>
      <c r="D11" s="47">
        <f>C11*$D$45</f>
        <v>178527993.86961338</v>
      </c>
      <c r="E11" s="48"/>
      <c r="F11" s="49"/>
      <c r="G11" s="47">
        <f aca="true" t="shared" si="0" ref="G11:G37">D11+F11</f>
        <v>178527993.86961338</v>
      </c>
    </row>
    <row r="12" spans="1:7" s="43" customFormat="1" ht="14.25">
      <c r="A12" s="50"/>
      <c r="B12" s="50"/>
      <c r="C12" s="51"/>
      <c r="D12" s="67">
        <f>(D11*1936.27)</f>
        <v>345678398689.9163</v>
      </c>
      <c r="E12" s="64"/>
      <c r="F12" s="65"/>
      <c r="G12" s="67">
        <f>G11*1936.27</f>
        <v>345678398689.9163</v>
      </c>
    </row>
    <row r="13" spans="1:7" s="43" customFormat="1" ht="14.25">
      <c r="A13" s="50">
        <v>2</v>
      </c>
      <c r="B13" s="50" t="s">
        <v>1</v>
      </c>
      <c r="C13" s="51">
        <v>387651</v>
      </c>
      <c r="D13" s="51">
        <f>C13*$D$45</f>
        <v>112338820.99489896</v>
      </c>
      <c r="E13" s="52">
        <f>'Tabella x calcolo ph-out (96)'!G11</f>
        <v>131920</v>
      </c>
      <c r="F13" s="51">
        <f>'Tabella x calcolo ph-out (96)'!I11</f>
        <v>5966801.9192421995</v>
      </c>
      <c r="G13" s="51">
        <f t="shared" si="0"/>
        <v>118305622.91414116</v>
      </c>
    </row>
    <row r="14" spans="1:7" s="43" customFormat="1" ht="14.25">
      <c r="A14" s="50"/>
      <c r="B14" s="50"/>
      <c r="C14" s="51"/>
      <c r="D14" s="67">
        <f>D13*1936.27</f>
        <v>217518288927.793</v>
      </c>
      <c r="E14" s="52"/>
      <c r="F14" s="67">
        <f>F13*1936.27</f>
        <v>11553339552.171093</v>
      </c>
      <c r="G14" s="67">
        <f>G13*1936.27</f>
        <v>229071628479.9641</v>
      </c>
    </row>
    <row r="15" spans="1:7" s="43" customFormat="1" ht="14.25">
      <c r="A15" s="50">
        <v>3</v>
      </c>
      <c r="B15" s="50" t="s">
        <v>10</v>
      </c>
      <c r="C15" s="51">
        <v>278683</v>
      </c>
      <c r="D15" s="51">
        <f>C15*$D$45</f>
        <v>80760580.13863353</v>
      </c>
      <c r="E15" s="52">
        <f>'Tabella x calcolo ph-out (96)'!G13</f>
        <v>181640</v>
      </c>
      <c r="F15" s="51">
        <f>'Tabella x calcolo ph-out (96)'!I13</f>
        <v>12557477.086894628</v>
      </c>
      <c r="G15" s="51">
        <f t="shared" si="0"/>
        <v>93318057.22552817</v>
      </c>
    </row>
    <row r="16" spans="1:7" s="43" customFormat="1" ht="14.25">
      <c r="A16" s="50"/>
      <c r="B16" s="50"/>
      <c r="C16" s="51"/>
      <c r="D16" s="67">
        <f>D15*1936.27</f>
        <v>156374288505.03195</v>
      </c>
      <c r="E16" s="52"/>
      <c r="F16" s="67">
        <f>F15*1936.27</f>
        <v>24314666159.041462</v>
      </c>
      <c r="G16" s="67">
        <f>G15*1936.27</f>
        <v>180688954664.07343</v>
      </c>
    </row>
    <row r="17" spans="1:7" s="43" customFormat="1" ht="14.25">
      <c r="A17" s="50">
        <v>4</v>
      </c>
      <c r="B17" s="50" t="s">
        <v>2</v>
      </c>
      <c r="C17" s="51">
        <v>1102990</v>
      </c>
      <c r="D17" s="51">
        <f>C17*$D$45</f>
        <v>319639562.8262628</v>
      </c>
      <c r="E17" s="52">
        <f>'Tabella x calcolo ph-out (96)'!G15</f>
        <v>708671</v>
      </c>
      <c r="F17" s="51">
        <f>'Tabella x calcolo ph-out (96)'!I15</f>
        <v>39203032.99189276</v>
      </c>
      <c r="G17" s="51">
        <f t="shared" si="0"/>
        <v>358842595.8181555</v>
      </c>
    </row>
    <row r="18" spans="1:7" s="43" customFormat="1" ht="14.25">
      <c r="A18" s="50"/>
      <c r="B18" s="50"/>
      <c r="C18" s="51"/>
      <c r="D18" s="67">
        <f>D17*1936.27</f>
        <v>618908496313.6078</v>
      </c>
      <c r="E18" s="52"/>
      <c r="F18" s="67">
        <f>F17*1936.27</f>
        <v>75907656691.2122</v>
      </c>
      <c r="G18" s="67">
        <f>G17*1936.27</f>
        <v>694816153004.82</v>
      </c>
    </row>
    <row r="19" spans="1:7" s="43" customFormat="1" ht="14.25">
      <c r="A19" s="50">
        <v>5</v>
      </c>
      <c r="B19" s="50" t="s">
        <v>49</v>
      </c>
      <c r="C19" s="51">
        <v>500432</v>
      </c>
      <c r="D19" s="51">
        <f>C48*$D$45</f>
        <v>147918823.17544463</v>
      </c>
      <c r="E19" s="52">
        <f>'Tabella x calcolo ph-out (96)'!G17</f>
        <v>590997</v>
      </c>
      <c r="F19" s="51">
        <f>'Tabella x calcolo ph-out (96)'!I17</f>
        <v>39139116.27299179</v>
      </c>
      <c r="G19" s="51">
        <f t="shared" si="0"/>
        <v>187057939.44843644</v>
      </c>
    </row>
    <row r="20" spans="1:7" s="43" customFormat="1" ht="14.25">
      <c r="A20" s="50"/>
      <c r="B20" s="50"/>
      <c r="C20" s="51"/>
      <c r="D20" s="67">
        <f>D19*1936.27</f>
        <v>286410779749.91815</v>
      </c>
      <c r="E20" s="52"/>
      <c r="F20" s="67">
        <f>F19*1936.27</f>
        <v>75783896665.90582</v>
      </c>
      <c r="G20" s="67">
        <f>G19*1936.27</f>
        <v>362194676415.82404</v>
      </c>
    </row>
    <row r="21" spans="1:7" s="43" customFormat="1" ht="14.25">
      <c r="A21" s="50">
        <v>6</v>
      </c>
      <c r="B21" s="50" t="s">
        <v>50</v>
      </c>
      <c r="C21" s="51">
        <v>640294</v>
      </c>
      <c r="D21" s="51">
        <f>C49*$D$45</f>
        <v>179681083.03677326</v>
      </c>
      <c r="E21" s="52">
        <f>'Tabella x calcolo ph-out (96)'!G19</f>
        <v>356177</v>
      </c>
      <c r="F21" s="51">
        <f>'Tabella x calcolo ph-out (96)'!I19</f>
        <v>13644959.659868622</v>
      </c>
      <c r="G21" s="51">
        <f t="shared" si="0"/>
        <v>193326042.6966419</v>
      </c>
    </row>
    <row r="22" spans="1:7" s="43" customFormat="1" ht="14.25">
      <c r="A22" s="50"/>
      <c r="B22" s="50"/>
      <c r="C22" s="51"/>
      <c r="D22" s="67">
        <f>D21*1936.27</f>
        <v>347911090651.613</v>
      </c>
      <c r="E22" s="52"/>
      <c r="F22" s="67">
        <f>F21*1936.27</f>
        <v>26420326040.613815</v>
      </c>
      <c r="G22" s="67">
        <f>G21*1936.27</f>
        <v>374331416692.2268</v>
      </c>
    </row>
    <row r="23" spans="1:7" s="43" customFormat="1" ht="14.25">
      <c r="A23" s="50">
        <v>7</v>
      </c>
      <c r="B23" s="50" t="s">
        <v>11</v>
      </c>
      <c r="C23" s="51">
        <v>351086</v>
      </c>
      <c r="D23" s="51">
        <f>C23*$D$45</f>
        <v>101742514.03405407</v>
      </c>
      <c r="E23" s="52">
        <f>'Tabella x calcolo ph-out (96)'!G21</f>
        <v>281802</v>
      </c>
      <c r="F23" s="51">
        <f>'Tabella x calcolo ph-out (96)'!I21</f>
        <v>19448556.248293854</v>
      </c>
      <c r="G23" s="51">
        <f t="shared" si="0"/>
        <v>121191070.28234792</v>
      </c>
    </row>
    <row r="24" spans="1:7" s="43" customFormat="1" ht="14.25">
      <c r="A24" s="50"/>
      <c r="B24" s="50"/>
      <c r="C24" s="51"/>
      <c r="D24" s="67">
        <f>D23*1936.27</f>
        <v>197000977648.71786</v>
      </c>
      <c r="E24" s="52"/>
      <c r="F24" s="67">
        <f>F23*1936.27</f>
        <v>37657656006.88394</v>
      </c>
      <c r="G24" s="67">
        <f>G23*1936.27</f>
        <v>234658633655.6018</v>
      </c>
    </row>
    <row r="25" spans="1:7" s="43" customFormat="1" ht="14.25">
      <c r="A25" s="50">
        <v>8</v>
      </c>
      <c r="B25" s="50" t="s">
        <v>8</v>
      </c>
      <c r="C25" s="51">
        <v>43188</v>
      </c>
      <c r="D25" s="51">
        <f>C25*$D$45</f>
        <v>12515610.693968792</v>
      </c>
      <c r="E25" s="52">
        <f>'Tabella x calcolo ph-out (96)'!G23</f>
        <v>56965</v>
      </c>
      <c r="F25" s="51">
        <f>'Tabella x calcolo ph-out (96)'!I23</f>
        <v>3847903.8851746186</v>
      </c>
      <c r="G25" s="51">
        <f t="shared" si="0"/>
        <v>16363514.57914341</v>
      </c>
    </row>
    <row r="26" spans="1:7" s="43" customFormat="1" ht="14.25">
      <c r="A26" s="50"/>
      <c r="B26" s="50"/>
      <c r="C26" s="51"/>
      <c r="D26" s="67">
        <f>D25*1936.27</f>
        <v>24233601518.410954</v>
      </c>
      <c r="E26" s="52"/>
      <c r="F26" s="67">
        <f>F25*1936.27</f>
        <v>7450580855.747059</v>
      </c>
      <c r="G26" s="67">
        <f>G25*1936.27</f>
        <v>31684182374.158012</v>
      </c>
    </row>
    <row r="27" spans="1:7" s="43" customFormat="1" ht="14.25">
      <c r="A27" s="50">
        <v>9</v>
      </c>
      <c r="B27" s="50" t="s">
        <v>9</v>
      </c>
      <c r="C27" s="51">
        <v>83424</v>
      </c>
      <c r="D27" s="51">
        <f>C27*$D$45</f>
        <v>24175750.3596752</v>
      </c>
      <c r="E27" s="52">
        <f>'Tabella x calcolo ph-out (96)'!G25</f>
        <v>104163</v>
      </c>
      <c r="F27" s="51">
        <f>'Tabella x calcolo ph-out (96)'!I25</f>
        <v>7249956.065015692</v>
      </c>
      <c r="G27" s="51">
        <f t="shared" si="0"/>
        <v>31425706.42469089</v>
      </c>
    </row>
    <row r="28" spans="1:7" s="43" customFormat="1" ht="14.25">
      <c r="A28" s="50"/>
      <c r="B28" s="50"/>
      <c r="C28" s="51"/>
      <c r="D28" s="67">
        <f>D27*1936.27</f>
        <v>46810780148.9283</v>
      </c>
      <c r="E28" s="52"/>
      <c r="F28" s="67">
        <f>F27*1936.27</f>
        <v>14037872430.007935</v>
      </c>
      <c r="G28" s="67">
        <f>G27*1936.27</f>
        <v>60848652578.93623</v>
      </c>
    </row>
    <row r="29" spans="1:7" s="43" customFormat="1" ht="14.25">
      <c r="A29" s="50">
        <v>10</v>
      </c>
      <c r="B29" s="50" t="s">
        <v>51</v>
      </c>
      <c r="C29" s="51">
        <v>1343402</v>
      </c>
      <c r="D29" s="51">
        <f>C50*$D$45</f>
        <v>392284759.9447541</v>
      </c>
      <c r="E29" s="52">
        <f>'Tabella x calcolo ph-out (96)'!G27</f>
        <v>1219627</v>
      </c>
      <c r="F29" s="51">
        <f>'Tabella x calcolo ph-out (96)'!I27</f>
        <v>80495031.23374423</v>
      </c>
      <c r="G29" s="51">
        <f t="shared" si="0"/>
        <v>472779791.1784984</v>
      </c>
    </row>
    <row r="30" spans="1:7" s="43" customFormat="1" ht="14.25">
      <c r="A30" s="50"/>
      <c r="B30" s="50"/>
      <c r="C30" s="51"/>
      <c r="D30" s="67">
        <f>D29*1936.27</f>
        <v>759569212138.229</v>
      </c>
      <c r="E30" s="52"/>
      <c r="F30" s="67">
        <f>F29*1936.27</f>
        <v>155860114126.96194</v>
      </c>
      <c r="G30" s="67">
        <f>G29*1936.27</f>
        <v>915429326265.191</v>
      </c>
    </row>
    <row r="31" spans="1:7" s="43" customFormat="1" ht="14.25">
      <c r="A31" s="50">
        <v>11</v>
      </c>
      <c r="B31" s="50" t="s">
        <v>5</v>
      </c>
      <c r="C31" s="51">
        <v>832274</v>
      </c>
      <c r="D31" s="51">
        <f>C31*$D$45</f>
        <v>241187769.1653279</v>
      </c>
      <c r="E31" s="52">
        <f>'Tabella x calcolo ph-out (96)'!G29</f>
        <v>1058785</v>
      </c>
      <c r="F31" s="51">
        <f>'Tabella x calcolo ph-out (96)'!I29</f>
        <v>71403189.11039197</v>
      </c>
      <c r="G31" s="51">
        <f t="shared" si="0"/>
        <v>312590958.2757199</v>
      </c>
    </row>
    <row r="32" spans="1:7" s="43" customFormat="1" ht="14.25">
      <c r="A32" s="50"/>
      <c r="B32" s="50"/>
      <c r="C32" s="51"/>
      <c r="D32" s="67">
        <f>D31*1936.27</f>
        <v>467004641801.74945</v>
      </c>
      <c r="E32" s="52"/>
      <c r="F32" s="67">
        <f>F31*1936.27</f>
        <v>138255852978.77866</v>
      </c>
      <c r="G32" s="67">
        <f>G31*1936.27</f>
        <v>605260494780.5281</v>
      </c>
    </row>
    <row r="33" spans="1:7" s="43" customFormat="1" ht="14.25">
      <c r="A33" s="50">
        <v>12</v>
      </c>
      <c r="B33" s="50" t="s">
        <v>12</v>
      </c>
      <c r="C33" s="51">
        <v>440053</v>
      </c>
      <c r="D33" s="51">
        <f>C33*$D$45</f>
        <v>127524590.92139132</v>
      </c>
      <c r="E33" s="52">
        <f>'Tabella x calcolo ph-out (96)'!G31</f>
        <v>253721</v>
      </c>
      <c r="F33" s="51">
        <f>'Tabella x calcolo ph-out (96)'!I31</f>
        <v>17901286.107478023</v>
      </c>
      <c r="G33" s="51">
        <f t="shared" si="0"/>
        <v>145425877.02886933</v>
      </c>
    </row>
    <row r="34" spans="1:7" s="43" customFormat="1" ht="14.25">
      <c r="A34" s="50"/>
      <c r="B34" s="50"/>
      <c r="C34" s="51"/>
      <c r="D34" s="67">
        <f>D33*1936.27</f>
        <v>246922039663.36237</v>
      </c>
      <c r="E34" s="52"/>
      <c r="F34" s="67">
        <f>F33*1936.27</f>
        <v>34661723251.32647</v>
      </c>
      <c r="G34" s="67">
        <f>G33*1936.27</f>
        <v>281583762914.68884</v>
      </c>
    </row>
    <row r="35" spans="1:7" s="43" customFormat="1" ht="15" customHeight="1">
      <c r="A35" s="50">
        <v>13</v>
      </c>
      <c r="B35" s="50" t="s">
        <v>7</v>
      </c>
      <c r="C35" s="51">
        <v>40373</v>
      </c>
      <c r="D35" s="51">
        <f>C35*$D$45</f>
        <v>11699841.40380666</v>
      </c>
      <c r="E35" s="52">
        <f>'Tabella x calcolo ph-out (96)'!G33</f>
        <v>55205</v>
      </c>
      <c r="F35" s="51">
        <f>'Tabella x calcolo ph-out (96)'!I33</f>
        <v>3895017.046794143</v>
      </c>
      <c r="G35" s="51">
        <f t="shared" si="0"/>
        <v>15594858.450600803</v>
      </c>
    </row>
    <row r="36" spans="1:7" s="43" customFormat="1" ht="14.25">
      <c r="A36" s="50"/>
      <c r="B36" s="50"/>
      <c r="C36" s="51"/>
      <c r="D36" s="67">
        <f>D35*1936.27</f>
        <v>22654051914.948723</v>
      </c>
      <c r="E36" s="52"/>
      <c r="F36" s="67">
        <f>F35*1936.27</f>
        <v>7541804657.196095</v>
      </c>
      <c r="G36" s="67">
        <f>G35*1936.27</f>
        <v>30195856572.144817</v>
      </c>
    </row>
    <row r="37" spans="1:7" s="43" customFormat="1" ht="14.25">
      <c r="A37" s="50">
        <v>14</v>
      </c>
      <c r="B37" s="50" t="s">
        <v>6</v>
      </c>
      <c r="C37" s="51">
        <v>741915</v>
      </c>
      <c r="D37" s="51">
        <f>C37*$D$45</f>
        <v>215002299.4353954</v>
      </c>
      <c r="E37" s="52">
        <f>'Tabella x calcolo ph-out (96)'!G35</f>
        <v>904869</v>
      </c>
      <c r="F37" s="51">
        <f>'Tabella x calcolo ph-out (96)'!I35</f>
        <v>62247672.37221743</v>
      </c>
      <c r="G37" s="51">
        <f t="shared" si="0"/>
        <v>277249971.80761284</v>
      </c>
    </row>
    <row r="38" spans="1:7" s="43" customFormat="1" ht="15" thickBot="1">
      <c r="A38" s="50"/>
      <c r="B38" s="66"/>
      <c r="C38" s="51"/>
      <c r="D38" s="67">
        <f>D37*1936.27</f>
        <v>416302502327.773</v>
      </c>
      <c r="E38" s="52"/>
      <c r="F38" s="67">
        <f>F37*1936.27</f>
        <v>120528300584.15344</v>
      </c>
      <c r="G38" s="67">
        <f>G37*1936.27</f>
        <v>536830802911.9265</v>
      </c>
    </row>
    <row r="39" spans="1:7" s="53" customFormat="1" ht="15">
      <c r="A39" s="90"/>
      <c r="B39" s="88" t="s">
        <v>20</v>
      </c>
      <c r="C39" s="60">
        <f>SUM(C11:C37)</f>
        <v>7401817</v>
      </c>
      <c r="D39" s="60">
        <f>SUM(D11+D13+D15+D17+D19+D21+D23+D25+D27+D29+D31+D33+D35+D37)</f>
        <v>2145000000</v>
      </c>
      <c r="E39" s="60">
        <f>SUM(E13:E37)</f>
        <v>5904542</v>
      </c>
      <c r="F39" s="60">
        <f>SUM(F11+F13+F15+F17+F19+F21+F23+F25+F27+F29+F31+F33+F35+F37)</f>
        <v>376999999.99999994</v>
      </c>
      <c r="G39" s="61">
        <f>SUM(G11+G13+G15+G17+G19+G21+G23+G25+G27+G29+G31+G33+G35+G37)</f>
        <v>2522000000</v>
      </c>
    </row>
    <row r="40" spans="1:7" ht="15.75" thickBot="1">
      <c r="A40" s="91"/>
      <c r="B40" s="89" t="s">
        <v>59</v>
      </c>
      <c r="C40" s="62"/>
      <c r="D40" s="69">
        <f>D39*1936.27</f>
        <v>4153299150000</v>
      </c>
      <c r="E40" s="62"/>
      <c r="F40" s="69">
        <f>F39*1936.27</f>
        <v>729973789999.9999</v>
      </c>
      <c r="G40" s="70">
        <f>G39*1936.27</f>
        <v>4883272940000</v>
      </c>
    </row>
    <row r="41" spans="4:7" ht="6.75" customHeight="1">
      <c r="D41" s="63"/>
      <c r="F41" s="63"/>
      <c r="G41" s="63"/>
    </row>
    <row r="42" spans="1:2" ht="12.75">
      <c r="A42" s="59" t="s">
        <v>57</v>
      </c>
      <c r="B42" s="20"/>
    </row>
    <row r="43" ht="12.75">
      <c r="A43" s="59" t="s">
        <v>58</v>
      </c>
    </row>
    <row r="44" ht="12" customHeight="1"/>
    <row r="45" spans="1:5" ht="12.75" hidden="1">
      <c r="A45" s="3" t="s">
        <v>17</v>
      </c>
      <c r="B45" s="4"/>
      <c r="C45" s="37">
        <v>2145000000</v>
      </c>
      <c r="D45" s="25">
        <f>C45/C39</f>
        <v>289.79370876097045</v>
      </c>
      <c r="E45" s="5" t="s">
        <v>28</v>
      </c>
    </row>
    <row r="46" spans="1:5" ht="12.75" hidden="1">
      <c r="A46" s="18" t="s">
        <v>18</v>
      </c>
      <c r="B46" s="19"/>
      <c r="C46" s="36">
        <v>377000000</v>
      </c>
      <c r="D46" s="26"/>
      <c r="E46" s="27"/>
    </row>
    <row r="47" ht="6.75" customHeight="1" hidden="1"/>
    <row r="48" spans="2:3" ht="12.75" hidden="1">
      <c r="B48" t="s">
        <v>3</v>
      </c>
      <c r="C48">
        <v>510428</v>
      </c>
    </row>
    <row r="49" spans="2:3" ht="12.75" hidden="1">
      <c r="B49" t="s">
        <v>4</v>
      </c>
      <c r="C49">
        <v>620031</v>
      </c>
    </row>
    <row r="50" spans="2:3" ht="12.75" hidden="1">
      <c r="B50" t="s">
        <v>15</v>
      </c>
      <c r="C50">
        <v>1353669</v>
      </c>
    </row>
  </sheetData>
  <mergeCells count="5">
    <mergeCell ref="F5:G5"/>
    <mergeCell ref="C8:D8"/>
    <mergeCell ref="B8:B9"/>
    <mergeCell ref="E8:F8"/>
    <mergeCell ref="G8:G9"/>
  </mergeCells>
  <printOptions horizontalCentered="1"/>
  <pageMargins left="0.35433070866141736" right="0.4724409448818898" top="0.77" bottom="0.2755905511811024" header="0.37" footer="0.31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workbookViewId="0" topLeftCell="A26">
      <selection activeCell="E41" sqref="E41:F41"/>
    </sheetView>
  </sheetViews>
  <sheetFormatPr defaultColWidth="9.140625" defaultRowHeight="12.75"/>
  <cols>
    <col min="1" max="1" width="2.8515625" style="0" customWidth="1"/>
    <col min="2" max="2" width="14.57421875" style="0" bestFit="1" customWidth="1"/>
    <col min="3" max="3" width="12.421875" style="0" customWidth="1"/>
    <col min="4" max="4" width="14.00390625" style="0" customWidth="1"/>
    <col min="5" max="5" width="13.00390625" style="0" customWidth="1"/>
    <col min="6" max="6" width="17.140625" style="0" customWidth="1"/>
    <col min="7" max="7" width="12.7109375" style="0" customWidth="1"/>
    <col min="8" max="8" width="17.140625" style="0" customWidth="1"/>
    <col min="9" max="9" width="17.00390625" style="0" customWidth="1"/>
    <col min="10" max="10" width="10.57421875" style="0" customWidth="1"/>
  </cols>
  <sheetData>
    <row r="1" ht="15">
      <c r="I1" s="38" t="s">
        <v>31</v>
      </c>
    </row>
    <row r="3" s="2" customFormat="1" ht="18">
      <c r="B3" s="2" t="s">
        <v>54</v>
      </c>
    </row>
    <row r="4" ht="12.75">
      <c r="G4" s="58" t="s">
        <v>60</v>
      </c>
    </row>
    <row r="5" ht="15">
      <c r="J5" s="39"/>
    </row>
    <row r="6" spans="2:9" ht="24.75" customHeight="1">
      <c r="B6" s="118" t="s">
        <v>0</v>
      </c>
      <c r="C6" s="115" t="s">
        <v>38</v>
      </c>
      <c r="D6" s="116"/>
      <c r="E6" s="116"/>
      <c r="F6" s="117"/>
      <c r="G6" s="115" t="s">
        <v>39</v>
      </c>
      <c r="H6" s="117"/>
      <c r="I6" s="118" t="s">
        <v>61</v>
      </c>
    </row>
    <row r="7" spans="2:9" s="31" customFormat="1" ht="66" customHeight="1">
      <c r="B7" s="119"/>
      <c r="C7" s="32" t="s">
        <v>56</v>
      </c>
      <c r="D7" s="32" t="s">
        <v>36</v>
      </c>
      <c r="E7" s="32" t="s">
        <v>41</v>
      </c>
      <c r="F7" s="32" t="s">
        <v>42</v>
      </c>
      <c r="G7" s="32" t="s">
        <v>40</v>
      </c>
      <c r="H7" s="32" t="s">
        <v>43</v>
      </c>
      <c r="I7" s="119"/>
    </row>
    <row r="8" spans="3:9" s="16" customFormat="1" ht="11.25">
      <c r="C8" s="17" t="s">
        <v>21</v>
      </c>
      <c r="D8" s="17" t="s">
        <v>22</v>
      </c>
      <c r="E8" s="17" t="s">
        <v>37</v>
      </c>
      <c r="F8" s="17" t="s">
        <v>23</v>
      </c>
      <c r="G8" s="17" t="s">
        <v>24</v>
      </c>
      <c r="H8" s="17" t="s">
        <v>25</v>
      </c>
      <c r="I8" s="17" t="s">
        <v>26</v>
      </c>
    </row>
    <row r="9" spans="1:9" ht="12.75">
      <c r="A9" s="8">
        <v>1</v>
      </c>
      <c r="B9" s="8" t="s">
        <v>13</v>
      </c>
      <c r="C9" s="33"/>
      <c r="D9" s="11">
        <v>616052</v>
      </c>
      <c r="E9" s="28"/>
      <c r="F9" s="29"/>
      <c r="G9" s="30"/>
      <c r="H9" s="29"/>
      <c r="I9" s="29"/>
    </row>
    <row r="10" spans="1:9" ht="12.75">
      <c r="A10" s="9"/>
      <c r="B10" s="9"/>
      <c r="C10" s="101"/>
      <c r="D10" s="12"/>
      <c r="E10" s="102"/>
      <c r="F10" s="103"/>
      <c r="G10" s="104"/>
      <c r="H10" s="103"/>
      <c r="I10" s="103"/>
    </row>
    <row r="11" spans="1:9" ht="12.75">
      <c r="A11" s="9">
        <v>2</v>
      </c>
      <c r="B11" s="9" t="s">
        <v>1</v>
      </c>
      <c r="C11" s="34">
        <v>415965</v>
      </c>
      <c r="D11" s="12">
        <v>387651</v>
      </c>
      <c r="E11" s="13">
        <f>C11-D11</f>
        <v>28314</v>
      </c>
      <c r="F11" s="34">
        <f>E11*$C$45</f>
        <v>913013.8354246917</v>
      </c>
      <c r="G11" s="12">
        <v>131920</v>
      </c>
      <c r="H11" s="15">
        <f>G11*$C$46</f>
        <v>5053788.083817508</v>
      </c>
      <c r="I11" s="13">
        <f>F11+H11</f>
        <v>5966801.9192421995</v>
      </c>
    </row>
    <row r="12" spans="1:9" ht="12.75">
      <c r="A12" s="9"/>
      <c r="B12" s="9"/>
      <c r="C12" s="34"/>
      <c r="D12" s="12"/>
      <c r="E12" s="13"/>
      <c r="F12" s="73">
        <f>F11*1936.27</f>
        <v>1767841299.1177678</v>
      </c>
      <c r="G12" s="12"/>
      <c r="H12" s="73">
        <f>H11*1936.27</f>
        <v>9785498253.053326</v>
      </c>
      <c r="I12" s="73">
        <f>I11*1936.27</f>
        <v>11553339552.171093</v>
      </c>
    </row>
    <row r="13" spans="1:9" ht="12.75">
      <c r="A13" s="9">
        <v>3</v>
      </c>
      <c r="B13" s="9" t="s">
        <v>10</v>
      </c>
      <c r="C13" s="34">
        <v>452315</v>
      </c>
      <c r="D13" s="12">
        <v>278683</v>
      </c>
      <c r="E13" s="13">
        <f>C13-D13</f>
        <v>173632</v>
      </c>
      <c r="F13" s="34">
        <f>E13*$C$45</f>
        <v>5598941.09883662</v>
      </c>
      <c r="G13" s="12">
        <v>181640</v>
      </c>
      <c r="H13" s="15">
        <f>G13*$C$46</f>
        <v>6958535.988058006</v>
      </c>
      <c r="I13" s="13">
        <f>F13+H13</f>
        <v>12557477.086894628</v>
      </c>
    </row>
    <row r="14" spans="1:9" ht="12.75">
      <c r="A14" s="9"/>
      <c r="B14" s="9"/>
      <c r="C14" s="34"/>
      <c r="D14" s="12"/>
      <c r="E14" s="13"/>
      <c r="F14" s="73">
        <f>F13*1936.27</f>
        <v>10841061681.444384</v>
      </c>
      <c r="G14" s="12"/>
      <c r="H14" s="73">
        <f>H13*1936.27</f>
        <v>13473604477.597076</v>
      </c>
      <c r="I14" s="73">
        <f>I13*1936.27</f>
        <v>24314666159.041462</v>
      </c>
    </row>
    <row r="15" spans="1:9" ht="12.75">
      <c r="A15" s="9">
        <v>4</v>
      </c>
      <c r="B15" s="9" t="s">
        <v>2</v>
      </c>
      <c r="C15" s="34">
        <v>1476810</v>
      </c>
      <c r="D15" s="12">
        <v>1102990</v>
      </c>
      <c r="E15" s="13">
        <f>C15-D15</f>
        <v>373820</v>
      </c>
      <c r="F15" s="34">
        <f>E15*$C$45</f>
        <v>12054207.528376712</v>
      </c>
      <c r="G15" s="12">
        <v>708671</v>
      </c>
      <c r="H15" s="15">
        <f>G15*$C$46</f>
        <v>27148825.46351605</v>
      </c>
      <c r="I15" s="13">
        <f>F15+H15</f>
        <v>39203032.99189276</v>
      </c>
    </row>
    <row r="16" spans="1:9" ht="12.75">
      <c r="A16" s="9"/>
      <c r="B16" s="9"/>
      <c r="C16" s="34"/>
      <c r="D16" s="12"/>
      <c r="E16" s="13"/>
      <c r="F16" s="73">
        <f>F15*1936.27</f>
        <v>23340200410.969975</v>
      </c>
      <c r="G16" s="12"/>
      <c r="H16" s="73">
        <f>H15*1936.27</f>
        <v>52567456280.24222</v>
      </c>
      <c r="I16" s="73">
        <f>I15*1936.27</f>
        <v>75907656691.2122</v>
      </c>
    </row>
    <row r="17" spans="1:9" ht="12.75">
      <c r="A17" s="9">
        <v>5</v>
      </c>
      <c r="B17" s="9" t="s">
        <v>3</v>
      </c>
      <c r="C17" s="34">
        <v>1012071</v>
      </c>
      <c r="D17" s="12">
        <v>500432</v>
      </c>
      <c r="E17" s="13">
        <f>C17-D17</f>
        <v>511639</v>
      </c>
      <c r="F17" s="34">
        <f>E17*$C$45</f>
        <v>16498321.881149037</v>
      </c>
      <c r="G17" s="12">
        <v>590997</v>
      </c>
      <c r="H17" s="15">
        <f>G17*$C$46</f>
        <v>22640794.391842753</v>
      </c>
      <c r="I17" s="13">
        <f>F17+H17</f>
        <v>39139116.27299179</v>
      </c>
    </row>
    <row r="18" spans="1:9" ht="12.75">
      <c r="A18" s="9"/>
      <c r="B18" s="9"/>
      <c r="C18" s="34"/>
      <c r="D18" s="12"/>
      <c r="E18" s="13"/>
      <c r="F18" s="73">
        <f>F17*1936.27</f>
        <v>31945205708.812447</v>
      </c>
      <c r="G18" s="12"/>
      <c r="H18" s="73">
        <f>H17*1936.27</f>
        <v>43838690957.09337</v>
      </c>
      <c r="I18" s="73">
        <f>I17*1936.27</f>
        <v>75783896665.90582</v>
      </c>
    </row>
    <row r="19" spans="1:9" ht="12.75">
      <c r="A19" s="9">
        <v>6</v>
      </c>
      <c r="B19" s="9" t="s">
        <v>4</v>
      </c>
      <c r="C19" s="34">
        <v>527579</v>
      </c>
      <c r="D19" s="12">
        <v>640294</v>
      </c>
      <c r="E19" s="14" t="s">
        <v>16</v>
      </c>
      <c r="F19" s="71">
        <v>0</v>
      </c>
      <c r="G19" s="12">
        <v>356177</v>
      </c>
      <c r="H19" s="15">
        <f>G19*$C$46</f>
        <v>13644959.659868622</v>
      </c>
      <c r="I19" s="13">
        <f>H19</f>
        <v>13644959.659868622</v>
      </c>
    </row>
    <row r="20" spans="1:9" ht="12.75">
      <c r="A20" s="9"/>
      <c r="B20" s="9"/>
      <c r="C20" s="34"/>
      <c r="D20" s="12"/>
      <c r="E20" s="14"/>
      <c r="F20" s="73">
        <f>F19*1936.27</f>
        <v>0</v>
      </c>
      <c r="G20" s="12"/>
      <c r="H20" s="73">
        <f>H19*1936.27</f>
        <v>26420326040.613815</v>
      </c>
      <c r="I20" s="73">
        <f>I19*1936.27</f>
        <v>26420326040.613815</v>
      </c>
    </row>
    <row r="21" spans="1:9" ht="12.75">
      <c r="A21" s="9">
        <v>7</v>
      </c>
      <c r="B21" s="9" t="s">
        <v>11</v>
      </c>
      <c r="C21" s="34">
        <v>619425</v>
      </c>
      <c r="D21" s="12">
        <v>351086</v>
      </c>
      <c r="E21" s="13">
        <f aca="true" t="shared" si="0" ref="E21:E35">C21-D21</f>
        <v>268339</v>
      </c>
      <c r="F21" s="34">
        <f>E21*$C$45</f>
        <v>8652864.999082657</v>
      </c>
      <c r="G21" s="12">
        <v>281802</v>
      </c>
      <c r="H21" s="15">
        <f>G21*$C$46</f>
        <v>10795691.2492112</v>
      </c>
      <c r="I21" s="13">
        <f aca="true" t="shared" si="1" ref="I21:I35">F21+H21</f>
        <v>19448556.248293854</v>
      </c>
    </row>
    <row r="22" spans="1:9" ht="12.75">
      <c r="A22" s="9"/>
      <c r="B22" s="9"/>
      <c r="C22" s="34"/>
      <c r="D22" s="12"/>
      <c r="E22" s="13"/>
      <c r="F22" s="73">
        <f>F21*1936.27</f>
        <v>16754282911.773775</v>
      </c>
      <c r="G22" s="12"/>
      <c r="H22" s="73">
        <f>H21*1936.27</f>
        <v>20903373095.11017</v>
      </c>
      <c r="I22" s="73">
        <f>I21*1936.27</f>
        <v>37657656006.88394</v>
      </c>
    </row>
    <row r="23" spans="1:9" ht="12.75">
      <c r="A23" s="9">
        <v>8</v>
      </c>
      <c r="B23" s="9" t="s">
        <v>8</v>
      </c>
      <c r="C23" s="34">
        <v>94841</v>
      </c>
      <c r="D23" s="12">
        <v>43188</v>
      </c>
      <c r="E23" s="13">
        <f t="shared" si="0"/>
        <v>51653</v>
      </c>
      <c r="F23" s="34">
        <f>E23*$C$45</f>
        <v>1665603.7169312565</v>
      </c>
      <c r="G23" s="12">
        <v>56965</v>
      </c>
      <c r="H23" s="15">
        <f>G23*$C$46</f>
        <v>2182300.168243362</v>
      </c>
      <c r="I23" s="13">
        <f t="shared" si="1"/>
        <v>3847903.8851746186</v>
      </c>
    </row>
    <row r="24" spans="1:9" ht="12.75">
      <c r="A24" s="9"/>
      <c r="B24" s="9"/>
      <c r="C24" s="34"/>
      <c r="D24" s="12"/>
      <c r="E24" s="13"/>
      <c r="F24" s="73">
        <f>F23*1936.27</f>
        <v>3225058508.982484</v>
      </c>
      <c r="G24" s="12"/>
      <c r="H24" s="73">
        <f>H23*1936.27</f>
        <v>4225522346.7645745</v>
      </c>
      <c r="I24" s="73">
        <f>I23*1936.27</f>
        <v>7450580855.747059</v>
      </c>
    </row>
    <row r="25" spans="1:9" ht="12.75">
      <c r="A25" s="9">
        <v>9</v>
      </c>
      <c r="B25" s="9" t="s">
        <v>9</v>
      </c>
      <c r="C25" s="34">
        <v>184507</v>
      </c>
      <c r="D25" s="12">
        <v>83424</v>
      </c>
      <c r="E25" s="13">
        <f t="shared" si="0"/>
        <v>101083</v>
      </c>
      <c r="F25" s="34">
        <f>E25*$C$45</f>
        <v>3259524.5294283433</v>
      </c>
      <c r="G25" s="12">
        <v>104163</v>
      </c>
      <c r="H25" s="15">
        <f>G25*$C$46</f>
        <v>3990431.5355873494</v>
      </c>
      <c r="I25" s="13">
        <f t="shared" si="1"/>
        <v>7249956.065015692</v>
      </c>
    </row>
    <row r="26" spans="1:9" ht="12.75">
      <c r="A26" s="9"/>
      <c r="B26" s="9"/>
      <c r="C26" s="34"/>
      <c r="D26" s="12"/>
      <c r="E26" s="13"/>
      <c r="F26" s="73">
        <f>F25*1936.27</f>
        <v>6311319560.596218</v>
      </c>
      <c r="G26" s="12"/>
      <c r="H26" s="73">
        <f>H25*1936.27</f>
        <v>7726552869.411717</v>
      </c>
      <c r="I26" s="73">
        <f>I25*1936.27</f>
        <v>14037872430.007935</v>
      </c>
    </row>
    <row r="27" spans="1:9" ht="12.75">
      <c r="A27" s="9">
        <v>10</v>
      </c>
      <c r="B27" s="9" t="s">
        <v>15</v>
      </c>
      <c r="C27" s="34">
        <v>2390717</v>
      </c>
      <c r="D27" s="12">
        <v>1343402</v>
      </c>
      <c r="E27" s="13">
        <f t="shared" si="0"/>
        <v>1047315</v>
      </c>
      <c r="F27" s="34">
        <f>E27*$C$45</f>
        <v>33771741.366384506</v>
      </c>
      <c r="G27" s="12">
        <v>1219627</v>
      </c>
      <c r="H27" s="15">
        <f>G27*$C$46</f>
        <v>46723289.867359735</v>
      </c>
      <c r="I27" s="13">
        <f t="shared" si="1"/>
        <v>80495031.23374423</v>
      </c>
    </row>
    <row r="28" spans="1:9" ht="12.75">
      <c r="A28" s="9"/>
      <c r="B28" s="9"/>
      <c r="C28" s="34"/>
      <c r="D28" s="12"/>
      <c r="E28" s="13"/>
      <c r="F28" s="73">
        <f>F27*1936.27</f>
        <v>65391209655.48933</v>
      </c>
      <c r="G28" s="12"/>
      <c r="H28" s="73">
        <f>H27*1936.27</f>
        <v>90468904471.47264</v>
      </c>
      <c r="I28" s="73">
        <f>I27*1936.27</f>
        <v>155860114126.96194</v>
      </c>
    </row>
    <row r="29" spans="1:9" ht="12.75">
      <c r="A29" s="9">
        <v>11</v>
      </c>
      <c r="B29" s="9" t="s">
        <v>5</v>
      </c>
      <c r="C29" s="34">
        <v>1788723</v>
      </c>
      <c r="D29" s="12">
        <v>832274</v>
      </c>
      <c r="E29" s="13">
        <f t="shared" si="0"/>
        <v>956449</v>
      </c>
      <c r="F29" s="34">
        <f>E29*$C$45</f>
        <v>30841674.43236953</v>
      </c>
      <c r="G29" s="12">
        <v>1058785</v>
      </c>
      <c r="H29" s="15">
        <f>G29*$C$46</f>
        <v>40561514.678022444</v>
      </c>
      <c r="I29" s="13">
        <f t="shared" si="1"/>
        <v>71403189.11039197</v>
      </c>
    </row>
    <row r="30" spans="1:9" ht="12.75">
      <c r="A30" s="9"/>
      <c r="B30" s="9"/>
      <c r="C30" s="34"/>
      <c r="D30" s="12"/>
      <c r="E30" s="13"/>
      <c r="F30" s="73">
        <f>F29*1936.27</f>
        <v>59717808953.16415</v>
      </c>
      <c r="G30" s="12"/>
      <c r="H30" s="73">
        <f>H29*1936.27</f>
        <v>78538044025.61452</v>
      </c>
      <c r="I30" s="73">
        <f>I29*1936.27</f>
        <v>138255852978.77866</v>
      </c>
    </row>
    <row r="31" spans="1:9" ht="12.75">
      <c r="A31" s="9">
        <v>12</v>
      </c>
      <c r="B31" s="9" t="s">
        <v>12</v>
      </c>
      <c r="C31" s="34">
        <v>693770</v>
      </c>
      <c r="D31" s="12">
        <v>440053</v>
      </c>
      <c r="E31" s="13">
        <f t="shared" si="0"/>
        <v>253717</v>
      </c>
      <c r="F31" s="34">
        <f>E31*$C$45</f>
        <v>8181363.68165736</v>
      </c>
      <c r="G31" s="12">
        <v>253721</v>
      </c>
      <c r="H31" s="15">
        <f>G31*$C$46</f>
        <v>9719922.425820664</v>
      </c>
      <c r="I31" s="13">
        <f t="shared" si="1"/>
        <v>17901286.107478023</v>
      </c>
    </row>
    <row r="32" spans="1:9" ht="12.75">
      <c r="A32" s="9"/>
      <c r="B32" s="9"/>
      <c r="C32" s="34"/>
      <c r="D32" s="12"/>
      <c r="E32" s="13"/>
      <c r="F32" s="73">
        <f>F31*1936.27</f>
        <v>15841329055.882696</v>
      </c>
      <c r="G32" s="12"/>
      <c r="H32" s="73">
        <f>H31*1936.27</f>
        <v>18820394195.443775</v>
      </c>
      <c r="I32" s="73">
        <f>I31*1936.27</f>
        <v>34661723251.32647</v>
      </c>
    </row>
    <row r="33" spans="1:9" ht="12.75">
      <c r="A33" s="9">
        <v>13</v>
      </c>
      <c r="B33" s="9" t="s">
        <v>7</v>
      </c>
      <c r="C33" s="34">
        <v>95578</v>
      </c>
      <c r="D33" s="12">
        <v>40373</v>
      </c>
      <c r="E33" s="13">
        <f t="shared" si="0"/>
        <v>55205</v>
      </c>
      <c r="F33" s="34">
        <f>E33*$C$45</f>
        <v>1780141.5831256658</v>
      </c>
      <c r="G33" s="12">
        <v>55205</v>
      </c>
      <c r="H33" s="15">
        <f>G33*$C$46</f>
        <v>2114875.4636684773</v>
      </c>
      <c r="I33" s="13">
        <f t="shared" si="1"/>
        <v>3895017.046794143</v>
      </c>
    </row>
    <row r="34" spans="1:9" ht="12.75">
      <c r="A34" s="9"/>
      <c r="B34" s="9"/>
      <c r="C34" s="34"/>
      <c r="D34" s="12"/>
      <c r="E34" s="13"/>
      <c r="F34" s="73">
        <f>F33*1936.27</f>
        <v>3446834743.158733</v>
      </c>
      <c r="G34" s="12"/>
      <c r="H34" s="73">
        <f>H33*1936.27</f>
        <v>4094969914.0373626</v>
      </c>
      <c r="I34" s="73">
        <f>I33*1936.27</f>
        <v>7541804657.196095</v>
      </c>
    </row>
    <row r="35" spans="1:9" ht="12.75">
      <c r="A35" s="10">
        <v>14</v>
      </c>
      <c r="B35" s="9" t="s">
        <v>6</v>
      </c>
      <c r="C35" s="34">
        <v>1597295</v>
      </c>
      <c r="D35" s="12">
        <v>741915</v>
      </c>
      <c r="E35" s="13">
        <f t="shared" si="0"/>
        <v>855380</v>
      </c>
      <c r="F35" s="34">
        <f>E35*$C$45</f>
        <v>27582601.34723362</v>
      </c>
      <c r="G35" s="12">
        <v>904869</v>
      </c>
      <c r="H35" s="15">
        <f>G35*$C$46</f>
        <v>34665071.024983816</v>
      </c>
      <c r="I35" s="13">
        <f t="shared" si="1"/>
        <v>62247672.37221743</v>
      </c>
    </row>
    <row r="36" spans="1:9" ht="13.5" thickBot="1">
      <c r="A36" s="23"/>
      <c r="B36" s="95"/>
      <c r="C36" s="96"/>
      <c r="D36" s="97"/>
      <c r="E36" s="98"/>
      <c r="F36" s="99">
        <f>F35*1936.27</f>
        <v>53407363510.60804</v>
      </c>
      <c r="G36" s="97"/>
      <c r="H36" s="99">
        <f>H35*1936.27</f>
        <v>67120937073.54541</v>
      </c>
      <c r="I36" s="94">
        <f>I35*1936.27</f>
        <v>120528300584.15344</v>
      </c>
    </row>
    <row r="37" spans="2:9" s="1" customFormat="1" ht="12.75">
      <c r="B37" s="74" t="s">
        <v>20</v>
      </c>
      <c r="C37" s="75">
        <f>SUM(C9:C35)</f>
        <v>11349596</v>
      </c>
      <c r="D37" s="76">
        <f>SUM(D9:D35)</f>
        <v>7401817</v>
      </c>
      <c r="E37" s="77">
        <f>SUM(E9:E35)</f>
        <v>4676546</v>
      </c>
      <c r="F37" s="78">
        <f>SUM(+F11+F13+F15+F17+F19+F21+F23+F25+F27+F29+F31+F33+F35)</f>
        <v>150800000</v>
      </c>
      <c r="G37" s="76">
        <f>SUM(G9:G35)</f>
        <v>5904542</v>
      </c>
      <c r="H37" s="78">
        <f>SUM(+H11+H13+H15+H17+H19+H21+H23+H25+H27+H29+H31+H33+H35)</f>
        <v>226200000</v>
      </c>
      <c r="I37" s="105">
        <f>SUM(+I11+I13+I15+I17+I19+I21+I23+I25+I27+I29+I31+I33+I35)</f>
        <v>376999999.99999994</v>
      </c>
    </row>
    <row r="38" spans="2:9" ht="13.5" thickBot="1">
      <c r="B38" s="68" t="s">
        <v>59</v>
      </c>
      <c r="C38" s="62"/>
      <c r="D38" s="62"/>
      <c r="E38" s="62"/>
      <c r="F38" s="92">
        <f>SUM(F12+F14+F16+F18+F20+F22+F24+F26+F28+F30+F32+F34+F36)</f>
        <v>291989516000</v>
      </c>
      <c r="G38" s="62"/>
      <c r="H38" s="92">
        <f>SUM(H12+H14+H16+H18+H20+H22+H24+H26+H28+H30+H32+H34+H36)</f>
        <v>437984273999.99994</v>
      </c>
      <c r="I38" s="93">
        <f>SUM(I12+I14+I16+I18+I20+I22+I24+I26+I28+I30+I32+I34+I36)</f>
        <v>729973789999.9999</v>
      </c>
    </row>
    <row r="39" spans="6:9" ht="6.75" customHeight="1">
      <c r="F39" s="72"/>
      <c r="H39" s="72"/>
      <c r="I39" s="72"/>
    </row>
    <row r="40" spans="2:9" ht="12.75">
      <c r="B40" t="s">
        <v>44</v>
      </c>
      <c r="I40" s="72"/>
    </row>
    <row r="41" spans="2:9" ht="12.75">
      <c r="B41" t="s">
        <v>45</v>
      </c>
      <c r="I41" s="72"/>
    </row>
    <row r="43" spans="1:4" ht="12.75" hidden="1">
      <c r="A43" s="3" t="s">
        <v>19</v>
      </c>
      <c r="B43" s="4"/>
      <c r="C43" s="4"/>
      <c r="D43" s="5"/>
    </row>
    <row r="44" spans="1:4" ht="12.75" hidden="1">
      <c r="A44" s="6"/>
      <c r="B44" s="35">
        <v>377000000</v>
      </c>
      <c r="C44" s="23"/>
      <c r="D44" s="7"/>
    </row>
    <row r="45" spans="1:4" ht="12.75" hidden="1">
      <c r="A45" s="40">
        <v>0.4</v>
      </c>
      <c r="B45" s="35">
        <f>B44*A45</f>
        <v>150800000</v>
      </c>
      <c r="C45" s="54">
        <f>B45/E37</f>
        <v>32.24602088806568</v>
      </c>
      <c r="D45" s="55" t="s">
        <v>28</v>
      </c>
    </row>
    <row r="46" spans="1:4" ht="12.75" hidden="1">
      <c r="A46" s="41">
        <v>0.6</v>
      </c>
      <c r="B46" s="36">
        <f>B44*A46</f>
        <v>226200000</v>
      </c>
      <c r="C46" s="56">
        <f>B46/G37</f>
        <v>38.30949123573005</v>
      </c>
      <c r="D46" s="57" t="s">
        <v>28</v>
      </c>
    </row>
  </sheetData>
  <mergeCells count="4">
    <mergeCell ref="C6:F6"/>
    <mergeCell ref="B6:B7"/>
    <mergeCell ref="G6:H6"/>
    <mergeCell ref="I6:I7"/>
  </mergeCells>
  <printOptions horizontalCentered="1"/>
  <pageMargins left="0.4724409448818898" right="0.24" top="0.984251968503937" bottom="0.44" header="0.5118110236220472" footer="0.34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del Tesoro</dc:creator>
  <cp:keywords/>
  <dc:description/>
  <cp:lastModifiedBy>SBANFI</cp:lastModifiedBy>
  <cp:lastPrinted>2000-08-24T09:04:41Z</cp:lastPrinted>
  <dcterms:created xsi:type="dcterms:W3CDTF">2000-07-20T10:19:51Z</dcterms:created>
  <dcterms:modified xsi:type="dcterms:W3CDTF">2000-10-13T10:40:26Z</dcterms:modified>
  <cp:category/>
  <cp:version/>
  <cp:contentType/>
  <cp:contentStatus/>
</cp:coreProperties>
</file>