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855" windowWidth="8805" windowHeight="3810" activeTab="0"/>
  </bookViews>
  <sheets>
    <sheet name="HANSEN97" sheetId="1" r:id="rId1"/>
    <sheet name="HANSEN98" sheetId="2" r:id="rId2"/>
  </sheets>
  <definedNames>
    <definedName name="_Regression_Int" localSheetId="0" hidden="1">1</definedName>
    <definedName name="_Regression_Int" localSheetId="1" hidden="1">1</definedName>
  </definedNames>
  <calcPr fullCalcOnLoad="1"/>
</workbook>
</file>

<file path=xl/sharedStrings.xml><?xml version="1.0" encoding="utf-8"?>
<sst xmlns="http://schemas.openxmlformats.org/spreadsheetml/2006/main" count="75" uniqueCount="44">
  <si>
    <t>Finanziamento per gli hanseniani (L. 126/80 e succ.)</t>
  </si>
  <si>
    <t>PIEMONTE</t>
  </si>
  <si>
    <t>V. AOSTA</t>
  </si>
  <si>
    <t>LOMBARDIA</t>
  </si>
  <si>
    <t>P.A.BOLZANO</t>
  </si>
  <si>
    <t>P.A. TRENTO</t>
  </si>
  <si>
    <t>VENETO</t>
  </si>
  <si>
    <t>FRIULI</t>
  </si>
  <si>
    <t>LIGURIA</t>
  </si>
  <si>
    <t>E.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</si>
  <si>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</si>
  <si>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</si>
  <si>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</si>
  <si>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</si>
  <si>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</si>
  <si>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</si>
  <si>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</si>
  <si>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</si>
  <si>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</si>
  <si>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</si>
  <si>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</si>
  <si>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</si>
  <si>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</si>
  <si>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MINISTERO DELLA SANITA'</t>
  </si>
  <si>
    <t>Dipartimento della programmazione</t>
  </si>
  <si>
    <t>importi in lire</t>
  </si>
  <si>
    <t xml:space="preserve">importi </t>
  </si>
  <si>
    <t>in euro</t>
  </si>
  <si>
    <t>1 euro =£</t>
  </si>
  <si>
    <t>( importi espressi in migliaia)</t>
  </si>
  <si>
    <t>part. Reg.stat.spec.</t>
  </si>
  <si>
    <t>Tot. Finanziamento</t>
  </si>
  <si>
    <t>FSN 1998 parte corrente</t>
  </si>
  <si>
    <t>Importo in Euro</t>
  </si>
  <si>
    <t>Importo   1998</t>
  </si>
  <si>
    <t>Importo   1997</t>
  </si>
  <si>
    <t>n.d.</t>
  </si>
  <si>
    <t xml:space="preserve">                        FSN 1997 e 1998 parte corrente</t>
  </si>
  <si>
    <t xml:space="preserve">           Finanziamento per gli hanseniani (L. 126/80 e succ.)</t>
  </si>
  <si>
    <t xml:space="preserve">    All. 1</t>
  </si>
  <si>
    <t xml:space="preserve">            (importi espressi in migliaia)</t>
  </si>
  <si>
    <t>SICILIA           *</t>
  </si>
  <si>
    <t>SARDEGNA   *</t>
  </si>
  <si>
    <t>(*)   Importi al netto delle ritenute di legge.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</si>
</sst>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General_)"/>
    <numFmt numFmtId="165" formatCode="#,##0_);\(#,##0\)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0.0%"/>
  </numFmts>
  <fonts count="1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Comic Sans MS"/>
      <family val="4"/>
    </font>
    <font>
      <sz val="14"/>
      <name val="Arial"/>
      <family val="2"/>
    </font>
    <font>
      <b/>
      <sz val="2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41">
    <xf numFmtId="164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/>
    </xf>
    <xf numFmtId="3" fontId="5" fillId="0" borderId="0" xfId="0" applyNumberFormat="1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167" fontId="5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75" fontId="10" fillId="0" borderId="0" xfId="17" applyNumberFormat="1" applyFont="1" applyAlignment="1">
      <alignment/>
    </xf>
    <xf numFmtId="9" fontId="10" fillId="0" borderId="0" xfId="17" applyFont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left" vertical="center" wrapText="1"/>
    </xf>
    <xf numFmtId="3" fontId="1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/>
    </xf>
    <xf numFmtId="3" fontId="12" fillId="0" borderId="5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3" fontId="6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 applyProtection="1">
      <alignment/>
      <protection/>
    </xf>
    <xf numFmtId="3" fontId="9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 applyProtection="1">
      <alignment/>
      <protection/>
    </xf>
    <xf numFmtId="4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>
      <alignment/>
    </xf>
    <xf numFmtId="3" fontId="5" fillId="0" borderId="7" xfId="0" applyNumberFormat="1" applyFont="1" applyBorder="1" applyAlignment="1" applyProtection="1">
      <alignment horizontal="center"/>
      <protection/>
    </xf>
    <xf numFmtId="167" fontId="5" fillId="0" borderId="8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48"/>
  <sheetViews>
    <sheetView tabSelected="1" zoomScale="75" zoomScaleNormal="75" workbookViewId="0" topLeftCell="A18">
      <selection activeCell="C27" sqref="C27"/>
    </sheetView>
  </sheetViews>
  <sheetFormatPr defaultColWidth="9.77734375" defaultRowHeight="15.75"/>
  <cols>
    <col min="1" max="1" width="13.77734375" style="1" customWidth="1"/>
    <col min="2" max="2" width="11.4453125" style="1" hidden="1" customWidth="1"/>
    <col min="3" max="4" width="11.4453125" style="1" customWidth="1"/>
    <col min="5" max="5" width="13.5546875" style="1" customWidth="1"/>
    <col min="6" max="6" width="7.5546875" style="1" customWidth="1"/>
    <col min="7" max="7" width="7.88671875" style="2" hidden="1" customWidth="1"/>
    <col min="8" max="8" width="11.21484375" style="1" hidden="1" customWidth="1"/>
    <col min="9" max="9" width="4.6640625" style="1" customWidth="1"/>
    <col min="10" max="10" width="10.77734375" style="1" customWidth="1"/>
    <col min="11" max="11" width="10.99609375" style="1" customWidth="1"/>
    <col min="12" max="12" width="11.5546875" style="1" customWidth="1"/>
    <col min="13" max="13" width="8.3359375" style="1" customWidth="1"/>
    <col min="14" max="14" width="0" style="1" hidden="1" customWidth="1"/>
    <col min="15" max="16384" width="9.77734375" style="1" customWidth="1"/>
  </cols>
  <sheetData>
    <row r="1" spans="4:13" ht="18.75">
      <c r="D1" s="8" t="s">
        <v>37</v>
      </c>
      <c r="E1" s="8"/>
      <c r="F1" s="8"/>
      <c r="G1" s="8"/>
      <c r="H1" s="8"/>
      <c r="I1" s="39"/>
      <c r="J1" s="39"/>
      <c r="K1" s="39"/>
      <c r="M1" s="39" t="s">
        <v>39</v>
      </c>
    </row>
    <row r="2" spans="4:11" ht="18.75">
      <c r="D2" s="8" t="s">
        <v>38</v>
      </c>
      <c r="E2" s="8"/>
      <c r="F2" s="8"/>
      <c r="G2" s="8"/>
      <c r="H2" s="8"/>
      <c r="I2" s="39"/>
      <c r="J2" s="39"/>
      <c r="K2" s="39"/>
    </row>
    <row r="3" spans="4:11" ht="15.75">
      <c r="D3" s="40"/>
      <c r="E3" s="40" t="s">
        <v>40</v>
      </c>
      <c r="F3" s="40"/>
      <c r="G3" s="40"/>
      <c r="H3" s="39"/>
      <c r="I3" s="39"/>
      <c r="J3" s="39"/>
      <c r="K3" s="39"/>
    </row>
    <row r="4" spans="1:5" ht="16.5" thickBot="1">
      <c r="A4" s="2"/>
      <c r="B4" s="2"/>
      <c r="C4" s="2"/>
      <c r="D4" s="2"/>
      <c r="E4" s="2"/>
    </row>
    <row r="5" spans="1:14" s="17" customFormat="1" ht="31.5">
      <c r="A5" s="16"/>
      <c r="B5" s="16" t="s">
        <v>25</v>
      </c>
      <c r="C5" s="22" t="s">
        <v>35</v>
      </c>
      <c r="D5" s="23" t="s">
        <v>30</v>
      </c>
      <c r="E5" s="23" t="s">
        <v>31</v>
      </c>
      <c r="F5" s="24" t="s">
        <v>33</v>
      </c>
      <c r="G5" s="19"/>
      <c r="H5" s="16" t="s">
        <v>25</v>
      </c>
      <c r="I5" s="16"/>
      <c r="J5" s="22" t="s">
        <v>34</v>
      </c>
      <c r="K5" s="23" t="s">
        <v>30</v>
      </c>
      <c r="L5" s="23" t="s">
        <v>31</v>
      </c>
      <c r="M5" s="24" t="s">
        <v>33</v>
      </c>
      <c r="N5" s="19"/>
    </row>
    <row r="6" spans="1:14" ht="15.75">
      <c r="A6" s="2"/>
      <c r="C6" s="25"/>
      <c r="D6" s="2"/>
      <c r="E6" s="2"/>
      <c r="F6" s="28"/>
      <c r="G6" s="11">
        <v>1936.27</v>
      </c>
      <c r="J6" s="25"/>
      <c r="K6" s="2"/>
      <c r="L6" s="21"/>
      <c r="M6" s="26"/>
      <c r="N6" s="11">
        <v>1936.27</v>
      </c>
    </row>
    <row r="7" spans="1:13" ht="16.5">
      <c r="A7" s="4" t="s">
        <v>1</v>
      </c>
      <c r="B7" s="5">
        <v>50823727</v>
      </c>
      <c r="C7" s="32">
        <f>+B7/1000</f>
        <v>50823.727</v>
      </c>
      <c r="D7" s="30"/>
      <c r="E7" s="29">
        <f aca="true" t="shared" si="0" ref="E7:E27">+C7-D7</f>
        <v>50823.727</v>
      </c>
      <c r="F7" s="33">
        <f aca="true" t="shared" si="1" ref="F7:F25">+C7/$G$6</f>
        <v>26.24826444659061</v>
      </c>
      <c r="G7" s="1"/>
      <c r="H7" s="5"/>
      <c r="I7" s="5"/>
      <c r="J7" s="37" t="s">
        <v>36</v>
      </c>
      <c r="K7" s="30"/>
      <c r="L7" s="29"/>
      <c r="M7" s="38"/>
    </row>
    <row r="8" spans="1:13" ht="16.5">
      <c r="A8" s="4" t="s">
        <v>2</v>
      </c>
      <c r="B8" s="5">
        <v>0</v>
      </c>
      <c r="C8" s="32">
        <f aca="true" t="shared" si="2" ref="C8:C27">+B8/1000</f>
        <v>0</v>
      </c>
      <c r="D8" s="30"/>
      <c r="E8" s="29">
        <f t="shared" si="0"/>
        <v>0</v>
      </c>
      <c r="F8" s="33">
        <f t="shared" si="1"/>
        <v>0</v>
      </c>
      <c r="G8" s="1"/>
      <c r="H8" s="5"/>
      <c r="I8" s="5"/>
      <c r="J8" s="32">
        <v>0</v>
      </c>
      <c r="K8" s="30"/>
      <c r="L8" s="29"/>
      <c r="M8" s="38"/>
    </row>
    <row r="9" spans="1:13" ht="16.5">
      <c r="A9" s="4" t="s">
        <v>3</v>
      </c>
      <c r="B9" s="5">
        <v>31676436</v>
      </c>
      <c r="C9" s="32">
        <f t="shared" si="2"/>
        <v>31676.436</v>
      </c>
      <c r="D9" s="30"/>
      <c r="E9" s="29">
        <f t="shared" si="0"/>
        <v>31676.436</v>
      </c>
      <c r="F9" s="33">
        <f t="shared" si="1"/>
        <v>16.359513910766577</v>
      </c>
      <c r="G9" s="1"/>
      <c r="H9" s="5">
        <v>30986097</v>
      </c>
      <c r="I9" s="5"/>
      <c r="J9" s="32">
        <f aca="true" t="shared" si="3" ref="J9:J27">+H9/1000</f>
        <v>30986.097</v>
      </c>
      <c r="K9" s="30"/>
      <c r="L9" s="29">
        <f aca="true" t="shared" si="4" ref="L9:L27">+J9-K9</f>
        <v>30986.097</v>
      </c>
      <c r="M9" s="33">
        <f>+J9/$G$6</f>
        <v>16.00298357150604</v>
      </c>
    </row>
    <row r="10" spans="1:13" ht="16.5">
      <c r="A10" s="4" t="s">
        <v>4</v>
      </c>
      <c r="B10" s="5">
        <v>0</v>
      </c>
      <c r="C10" s="32">
        <f t="shared" si="2"/>
        <v>0</v>
      </c>
      <c r="D10" s="30"/>
      <c r="E10" s="29">
        <f t="shared" si="0"/>
        <v>0</v>
      </c>
      <c r="F10" s="33">
        <f t="shared" si="1"/>
        <v>0</v>
      </c>
      <c r="G10" s="1"/>
      <c r="H10" s="5"/>
      <c r="I10" s="5"/>
      <c r="J10" s="32">
        <v>0</v>
      </c>
      <c r="K10" s="30"/>
      <c r="L10" s="29"/>
      <c r="M10" s="33"/>
    </row>
    <row r="11" spans="1:13" ht="16.5">
      <c r="A11" s="4" t="s">
        <v>5</v>
      </c>
      <c r="B11" s="5">
        <v>0</v>
      </c>
      <c r="C11" s="32">
        <f t="shared" si="2"/>
        <v>0</v>
      </c>
      <c r="D11" s="30"/>
      <c r="E11" s="29">
        <f t="shared" si="0"/>
        <v>0</v>
      </c>
      <c r="F11" s="33">
        <f t="shared" si="1"/>
        <v>0</v>
      </c>
      <c r="G11" s="1"/>
      <c r="H11" s="5"/>
      <c r="I11" s="5"/>
      <c r="J11" s="32">
        <v>0</v>
      </c>
      <c r="K11" s="30"/>
      <c r="L11" s="29"/>
      <c r="M11" s="33"/>
    </row>
    <row r="12" spans="1:13" ht="16.5">
      <c r="A12" s="4" t="s">
        <v>6</v>
      </c>
      <c r="B12" s="5">
        <f>12651405+15118300</f>
        <v>27769705</v>
      </c>
      <c r="C12" s="32">
        <f t="shared" si="2"/>
        <v>27769.705</v>
      </c>
      <c r="D12" s="30"/>
      <c r="E12" s="29">
        <f t="shared" si="0"/>
        <v>27769.705</v>
      </c>
      <c r="F12" s="33">
        <f t="shared" si="1"/>
        <v>14.34185573292981</v>
      </c>
      <c r="G12" s="1"/>
      <c r="H12" s="5">
        <f>12829045+15389130+17472317</f>
        <v>45690492</v>
      </c>
      <c r="I12" s="5"/>
      <c r="J12" s="32">
        <f t="shared" si="3"/>
        <v>45690.492</v>
      </c>
      <c r="K12" s="30"/>
      <c r="L12" s="29">
        <f t="shared" si="4"/>
        <v>45690.492</v>
      </c>
      <c r="M12" s="33">
        <f>+J12/$G$6</f>
        <v>23.597169816192988</v>
      </c>
    </row>
    <row r="13" spans="1:13" ht="16.5">
      <c r="A13" s="4" t="s">
        <v>7</v>
      </c>
      <c r="B13" s="5">
        <v>0</v>
      </c>
      <c r="C13" s="32">
        <f t="shared" si="2"/>
        <v>0</v>
      </c>
      <c r="D13" s="30"/>
      <c r="E13" s="29">
        <f t="shared" si="0"/>
        <v>0</v>
      </c>
      <c r="F13" s="33">
        <f t="shared" si="1"/>
        <v>0</v>
      </c>
      <c r="G13" s="1"/>
      <c r="H13" s="5"/>
      <c r="I13" s="5"/>
      <c r="J13" s="32">
        <v>0</v>
      </c>
      <c r="K13" s="30"/>
      <c r="L13" s="29"/>
      <c r="M13" s="33"/>
    </row>
    <row r="14" spans="1:13" ht="16.5">
      <c r="A14" s="4" t="s">
        <v>8</v>
      </c>
      <c r="B14" s="5">
        <v>463725930</v>
      </c>
      <c r="C14" s="32">
        <f t="shared" si="2"/>
        <v>463725.93</v>
      </c>
      <c r="D14" s="30"/>
      <c r="E14" s="29">
        <f t="shared" si="0"/>
        <v>463725.93</v>
      </c>
      <c r="F14" s="33">
        <f t="shared" si="1"/>
        <v>239.49445583518826</v>
      </c>
      <c r="G14" s="1"/>
      <c r="H14" s="5">
        <v>471581957</v>
      </c>
      <c r="I14" s="5"/>
      <c r="J14" s="32">
        <f t="shared" si="3"/>
        <v>471581.957</v>
      </c>
      <c r="K14" s="30"/>
      <c r="L14" s="29">
        <f t="shared" si="4"/>
        <v>471581.957</v>
      </c>
      <c r="M14" s="33">
        <f>+J14/$G$6</f>
        <v>243.55175517877154</v>
      </c>
    </row>
    <row r="15" spans="1:13" ht="16.5">
      <c r="A15" s="4" t="s">
        <v>9</v>
      </c>
      <c r="B15" s="5">
        <v>28525424</v>
      </c>
      <c r="C15" s="32">
        <f t="shared" si="2"/>
        <v>28525.424</v>
      </c>
      <c r="D15" s="30"/>
      <c r="E15" s="29">
        <f t="shared" si="0"/>
        <v>28525.424</v>
      </c>
      <c r="F15" s="33">
        <f t="shared" si="1"/>
        <v>14.732152024252816</v>
      </c>
      <c r="G15" s="1"/>
      <c r="H15" s="5"/>
      <c r="I15" s="5"/>
      <c r="J15" s="37" t="s">
        <v>36</v>
      </c>
      <c r="K15" s="30"/>
      <c r="L15" s="29">
        <f t="shared" si="4"/>
        <v>0</v>
      </c>
      <c r="M15" s="33">
        <f>+J15/$G$6</f>
        <v>0</v>
      </c>
    </row>
    <row r="16" spans="1:13" ht="16.5">
      <c r="A16" s="4" t="s">
        <v>10</v>
      </c>
      <c r="B16" s="5">
        <f>80349350+13432000+13432000+10662000</f>
        <v>117875350</v>
      </c>
      <c r="C16" s="32">
        <f t="shared" si="2"/>
        <v>117875.35</v>
      </c>
      <c r="D16" s="30"/>
      <c r="E16" s="29">
        <f t="shared" si="0"/>
        <v>117875.35</v>
      </c>
      <c r="F16" s="33">
        <f t="shared" si="1"/>
        <v>60.8775377400879</v>
      </c>
      <c r="G16" s="1"/>
      <c r="H16" s="5">
        <f>68575318+10362000+30778260+8054250</f>
        <v>117769828</v>
      </c>
      <c r="I16" s="5"/>
      <c r="J16" s="32">
        <f t="shared" si="3"/>
        <v>117769.828</v>
      </c>
      <c r="K16" s="30"/>
      <c r="L16" s="29">
        <f t="shared" si="4"/>
        <v>117769.828</v>
      </c>
      <c r="M16" s="33">
        <f>+J16/$G$6</f>
        <v>60.82304017518218</v>
      </c>
    </row>
    <row r="17" spans="1:13" ht="16.5">
      <c r="A17" s="4" t="s">
        <v>11</v>
      </c>
      <c r="B17" s="5">
        <v>0</v>
      </c>
      <c r="C17" s="32">
        <f t="shared" si="2"/>
        <v>0</v>
      </c>
      <c r="D17" s="30"/>
      <c r="E17" s="29">
        <f t="shared" si="0"/>
        <v>0</v>
      </c>
      <c r="F17" s="33">
        <f t="shared" si="1"/>
        <v>0</v>
      </c>
      <c r="G17" s="1"/>
      <c r="H17" s="5"/>
      <c r="I17" s="5"/>
      <c r="J17" s="32">
        <v>0</v>
      </c>
      <c r="K17" s="30"/>
      <c r="L17" s="29"/>
      <c r="M17" s="33"/>
    </row>
    <row r="18" spans="1:13" ht="16.5">
      <c r="A18" s="4" t="s">
        <v>12</v>
      </c>
      <c r="B18" s="5">
        <f>11810305+2361915</f>
        <v>14172220</v>
      </c>
      <c r="C18" s="32">
        <f t="shared" si="2"/>
        <v>14172.22</v>
      </c>
      <c r="D18" s="30"/>
      <c r="E18" s="29">
        <f t="shared" si="0"/>
        <v>14172.22</v>
      </c>
      <c r="F18" s="33">
        <f t="shared" si="1"/>
        <v>7.319340794414002</v>
      </c>
      <c r="G18" s="1"/>
      <c r="H18" s="5"/>
      <c r="I18" s="5"/>
      <c r="J18" s="37" t="s">
        <v>36</v>
      </c>
      <c r="K18" s="30"/>
      <c r="L18" s="29"/>
      <c r="M18" s="33"/>
    </row>
    <row r="19" spans="1:13" ht="16.5">
      <c r="A19" s="4" t="s">
        <v>13</v>
      </c>
      <c r="B19" s="5">
        <f>15116840+12754925+12754925</f>
        <v>40626690</v>
      </c>
      <c r="C19" s="32">
        <f t="shared" si="2"/>
        <v>40626.69</v>
      </c>
      <c r="D19" s="30"/>
      <c r="E19" s="29">
        <f t="shared" si="0"/>
        <v>40626.69</v>
      </c>
      <c r="F19" s="33">
        <f t="shared" si="1"/>
        <v>20.981934337669852</v>
      </c>
      <c r="G19" s="1"/>
      <c r="H19" s="5">
        <f>12984510+15389130+12984510</f>
        <v>41358150</v>
      </c>
      <c r="I19" s="5"/>
      <c r="J19" s="32">
        <f t="shared" si="3"/>
        <v>41358.15</v>
      </c>
      <c r="K19" s="30"/>
      <c r="L19" s="29">
        <f t="shared" si="4"/>
        <v>41358.15</v>
      </c>
      <c r="M19" s="33">
        <f>+J19/$G$6</f>
        <v>21.359701901077848</v>
      </c>
    </row>
    <row r="20" spans="1:13" ht="16.5">
      <c r="A20" s="4" t="s">
        <v>14</v>
      </c>
      <c r="B20" s="5">
        <v>37192783</v>
      </c>
      <c r="C20" s="32">
        <f t="shared" si="2"/>
        <v>37192.783</v>
      </c>
      <c r="D20" s="30"/>
      <c r="E20" s="29">
        <f t="shared" si="0"/>
        <v>37192.783</v>
      </c>
      <c r="F20" s="33">
        <f t="shared" si="1"/>
        <v>19.20846937668817</v>
      </c>
      <c r="G20" s="1"/>
      <c r="H20" s="5"/>
      <c r="I20" s="5"/>
      <c r="J20" s="37" t="s">
        <v>36</v>
      </c>
      <c r="K20" s="30"/>
      <c r="L20" s="29"/>
      <c r="M20" s="33"/>
    </row>
    <row r="21" spans="1:13" ht="16.5">
      <c r="A21" s="4" t="s">
        <v>15</v>
      </c>
      <c r="B21" s="5">
        <f>36697420+4637806</f>
        <v>41335226</v>
      </c>
      <c r="C21" s="32">
        <f t="shared" si="2"/>
        <v>41335.226</v>
      </c>
      <c r="D21" s="30"/>
      <c r="E21" s="29">
        <f t="shared" si="0"/>
        <v>41335.226</v>
      </c>
      <c r="F21" s="33">
        <f t="shared" si="1"/>
        <v>21.34786264312312</v>
      </c>
      <c r="G21" s="1"/>
      <c r="H21" s="5">
        <v>39639000</v>
      </c>
      <c r="I21" s="5"/>
      <c r="J21" s="32">
        <f t="shared" si="3"/>
        <v>39639</v>
      </c>
      <c r="K21" s="30"/>
      <c r="L21" s="29">
        <f t="shared" si="4"/>
        <v>39639</v>
      </c>
      <c r="M21" s="33">
        <f>+J21/$G$6</f>
        <v>20.471835023008154</v>
      </c>
    </row>
    <row r="22" spans="1:13" ht="16.5">
      <c r="A22" s="4" t="s">
        <v>16</v>
      </c>
      <c r="B22" s="5">
        <v>268937710</v>
      </c>
      <c r="C22" s="32">
        <f t="shared" si="2"/>
        <v>268937.71</v>
      </c>
      <c r="D22" s="30"/>
      <c r="E22" s="29">
        <f t="shared" si="0"/>
        <v>268937.71</v>
      </c>
      <c r="F22" s="33">
        <f t="shared" si="1"/>
        <v>138.8947357548276</v>
      </c>
      <c r="G22" s="1"/>
      <c r="H22" s="5">
        <v>284188177</v>
      </c>
      <c r="I22" s="5"/>
      <c r="J22" s="32">
        <f t="shared" si="3"/>
        <v>284188.177</v>
      </c>
      <c r="K22" s="30"/>
      <c r="L22" s="29">
        <f t="shared" si="4"/>
        <v>284188.177</v>
      </c>
      <c r="M22" s="33">
        <f>+J22/$G$6</f>
        <v>146.77094465131415</v>
      </c>
    </row>
    <row r="23" spans="1:13" ht="16.5">
      <c r="A23" s="4" t="s">
        <v>17</v>
      </c>
      <c r="B23" s="5">
        <f>394220535+593275191+108518449</f>
        <v>1096014175</v>
      </c>
      <c r="C23" s="32">
        <f t="shared" si="2"/>
        <v>1096014.175</v>
      </c>
      <c r="D23" s="30"/>
      <c r="E23" s="29">
        <f t="shared" si="0"/>
        <v>1096014.175</v>
      </c>
      <c r="F23" s="33">
        <f t="shared" si="1"/>
        <v>566.0440821786218</v>
      </c>
      <c r="G23" s="1"/>
      <c r="H23" s="5">
        <f>384576282+531775958+102426358</f>
        <v>1018778598</v>
      </c>
      <c r="I23" s="5"/>
      <c r="J23" s="32">
        <f t="shared" si="3"/>
        <v>1018778.598</v>
      </c>
      <c r="K23" s="30"/>
      <c r="L23" s="29">
        <f t="shared" si="4"/>
        <v>1018778.598</v>
      </c>
      <c r="M23" s="33">
        <f>+J23/$G$6</f>
        <v>526.1552355818145</v>
      </c>
    </row>
    <row r="24" spans="1:13" ht="16.5">
      <c r="A24" s="4" t="s">
        <v>18</v>
      </c>
      <c r="B24" s="5">
        <v>11689000</v>
      </c>
      <c r="C24" s="32">
        <f t="shared" si="2"/>
        <v>11689</v>
      </c>
      <c r="D24" s="30"/>
      <c r="E24" s="29">
        <f t="shared" si="0"/>
        <v>11689</v>
      </c>
      <c r="F24" s="33">
        <f t="shared" si="1"/>
        <v>6.036864693457008</v>
      </c>
      <c r="G24" s="1"/>
      <c r="H24" s="5">
        <v>11436000</v>
      </c>
      <c r="I24" s="5"/>
      <c r="J24" s="32">
        <f t="shared" si="3"/>
        <v>11436</v>
      </c>
      <c r="K24" s="30"/>
      <c r="L24" s="29">
        <f t="shared" si="4"/>
        <v>11436</v>
      </c>
      <c r="M24" s="33">
        <f>+J24/$G$6</f>
        <v>5.906201097987368</v>
      </c>
    </row>
    <row r="25" spans="1:13" ht="16.5">
      <c r="A25" s="4" t="s">
        <v>19</v>
      </c>
      <c r="B25" s="5">
        <f>154486795+429200893+111010005</f>
        <v>694697693</v>
      </c>
      <c r="C25" s="32">
        <f t="shared" si="2"/>
        <v>694697.693</v>
      </c>
      <c r="D25" s="30"/>
      <c r="E25" s="29">
        <f t="shared" si="0"/>
        <v>694697.693</v>
      </c>
      <c r="F25" s="33">
        <f t="shared" si="1"/>
        <v>358.78141633140007</v>
      </c>
      <c r="G25" s="1"/>
      <c r="H25" s="5">
        <f>132186945+429674667+109927368</f>
        <v>671788980</v>
      </c>
      <c r="I25" s="5"/>
      <c r="J25" s="32">
        <f t="shared" si="3"/>
        <v>671788.98</v>
      </c>
      <c r="K25" s="30"/>
      <c r="L25" s="29">
        <f t="shared" si="4"/>
        <v>671788.98</v>
      </c>
      <c r="M25" s="33">
        <f>+J25/$G$6</f>
        <v>346.95005345328906</v>
      </c>
    </row>
    <row r="26" spans="1:13" ht="15.75">
      <c r="A26" s="4" t="s">
        <v>41</v>
      </c>
      <c r="B26" s="5">
        <f>70868400+510270000+120439050</f>
        <v>701577450</v>
      </c>
      <c r="C26" s="32">
        <f t="shared" si="2"/>
        <v>701577.45</v>
      </c>
      <c r="D26" s="31">
        <f>ROUND(42.5*C26/100,0)</f>
        <v>298170</v>
      </c>
      <c r="E26" s="29">
        <f t="shared" si="0"/>
        <v>403407.44999999995</v>
      </c>
      <c r="F26" s="33">
        <v>208.34</v>
      </c>
      <c r="G26" s="1"/>
      <c r="H26" s="5">
        <f>108204615+454457850+98589420</f>
        <v>661251885</v>
      </c>
      <c r="I26" s="5"/>
      <c r="J26" s="32">
        <f t="shared" si="3"/>
        <v>661251.885</v>
      </c>
      <c r="K26" s="31">
        <f>ROUND(42.5*J26/100,0)</f>
        <v>281032</v>
      </c>
      <c r="L26" s="29">
        <f t="shared" si="4"/>
        <v>380219.885</v>
      </c>
      <c r="M26" s="33">
        <v>196.37</v>
      </c>
    </row>
    <row r="27" spans="1:13" ht="15.75">
      <c r="A27" s="4" t="s">
        <v>42</v>
      </c>
      <c r="B27" s="5">
        <f>23620610+140304175+28342980</f>
        <v>192267765</v>
      </c>
      <c r="C27" s="32">
        <f t="shared" si="2"/>
        <v>192267.765</v>
      </c>
      <c r="D27" s="31">
        <f>ROUND(29*C27/100,0)</f>
        <v>55758</v>
      </c>
      <c r="E27" s="29">
        <f t="shared" si="0"/>
        <v>136509.765</v>
      </c>
      <c r="F27" s="33">
        <v>70.51</v>
      </c>
      <c r="G27" s="1"/>
      <c r="H27" s="5">
        <f>24045470+142829610+28855440</f>
        <v>195730520</v>
      </c>
      <c r="I27" s="5"/>
      <c r="J27" s="32">
        <f t="shared" si="3"/>
        <v>195730.52</v>
      </c>
      <c r="K27" s="31">
        <f>ROUND(29*J27/100,0)</f>
        <v>56762</v>
      </c>
      <c r="L27" s="29">
        <f t="shared" si="4"/>
        <v>138968.52</v>
      </c>
      <c r="M27" s="33">
        <v>71.77</v>
      </c>
    </row>
    <row r="28" spans="1:13" ht="16.5">
      <c r="A28" s="2"/>
      <c r="B28" s="5"/>
      <c r="C28" s="32"/>
      <c r="D28" s="30"/>
      <c r="E28" s="29"/>
      <c r="F28" s="33"/>
      <c r="G28" s="1"/>
      <c r="H28" s="5"/>
      <c r="I28" s="5"/>
      <c r="J28" s="32"/>
      <c r="K28" s="30"/>
      <c r="L28" s="29"/>
      <c r="M28" s="33"/>
    </row>
    <row r="29" spans="1:14" ht="16.5" thickBot="1">
      <c r="A29" s="4" t="s">
        <v>22</v>
      </c>
      <c r="B29" s="5">
        <f>SUM(B7:B28)</f>
        <v>3818907284</v>
      </c>
      <c r="C29" s="34">
        <f>SUM(C7:C27)</f>
        <v>3818907.2840000005</v>
      </c>
      <c r="D29" s="35">
        <f>SUM(D7:D27)</f>
        <v>353928</v>
      </c>
      <c r="E29" s="35">
        <f>+C29-D29</f>
        <v>3464979.2840000005</v>
      </c>
      <c r="F29" s="36">
        <v>1789.51</v>
      </c>
      <c r="H29" s="5">
        <f>SUM(H7:H28)</f>
        <v>3590199684</v>
      </c>
      <c r="I29" s="5"/>
      <c r="J29" s="34">
        <f>SUM(J7:J27)</f>
        <v>3590199.684</v>
      </c>
      <c r="K29" s="35">
        <f>SUM(K7:K27)</f>
        <v>337794</v>
      </c>
      <c r="L29" s="35">
        <v>3252406</v>
      </c>
      <c r="M29" s="36">
        <v>1679.73</v>
      </c>
      <c r="N29" s="2"/>
    </row>
    <row r="30" spans="1:13" ht="15.75">
      <c r="A30" s="2"/>
      <c r="B30" s="2"/>
      <c r="C30" s="2"/>
      <c r="D30" s="2"/>
      <c r="M30" s="27"/>
    </row>
    <row r="31" spans="1:13" ht="15.75">
      <c r="A31" s="2" t="s">
        <v>43</v>
      </c>
      <c r="B31" s="2"/>
      <c r="C31" s="2"/>
      <c r="F31" s="2"/>
      <c r="G31" s="1"/>
      <c r="M31" s="27"/>
    </row>
    <row r="32" spans="1:13" ht="18">
      <c r="A32" s="14"/>
      <c r="B32" s="2"/>
      <c r="C32" s="2"/>
      <c r="D32" s="2"/>
      <c r="M32" s="27"/>
    </row>
    <row r="33" spans="1:13" ht="18">
      <c r="A33" s="15"/>
      <c r="B33" s="2"/>
      <c r="C33" s="2"/>
      <c r="D33" s="2"/>
      <c r="M33" s="27"/>
    </row>
    <row r="34" spans="1:13" ht="15.75">
      <c r="A34" s="2"/>
      <c r="B34" s="2"/>
      <c r="C34" s="2"/>
      <c r="D34" s="2"/>
      <c r="M34" s="27"/>
    </row>
    <row r="35" spans="1:13" ht="15.75">
      <c r="A35" s="2"/>
      <c r="B35" s="2"/>
      <c r="C35" s="2"/>
      <c r="D35" s="2"/>
      <c r="M35" s="27"/>
    </row>
    <row r="36" spans="1:13" ht="15.75">
      <c r="A36" s="2"/>
      <c r="B36" s="2"/>
      <c r="C36" s="2"/>
      <c r="D36" s="2"/>
      <c r="M36" s="27"/>
    </row>
    <row r="37" spans="1:13" ht="15.75">
      <c r="A37" s="2"/>
      <c r="B37" s="2"/>
      <c r="C37" s="2"/>
      <c r="D37" s="2"/>
      <c r="M37" s="27"/>
    </row>
    <row r="38" spans="1:13" ht="15.75">
      <c r="A38" s="2"/>
      <c r="B38" s="2"/>
      <c r="C38" s="2"/>
      <c r="D38" s="2"/>
      <c r="M38" s="27"/>
    </row>
    <row r="39" spans="1:13" ht="15.75">
      <c r="A39" s="2"/>
      <c r="B39" s="2"/>
      <c r="C39" s="2"/>
      <c r="D39" s="2"/>
      <c r="M39" s="27"/>
    </row>
    <row r="40" spans="1:13" ht="15.75">
      <c r="A40" s="2"/>
      <c r="B40" s="2"/>
      <c r="C40" s="2"/>
      <c r="D40" s="2"/>
      <c r="M40" s="27"/>
    </row>
    <row r="41" spans="1:13" ht="15.75">
      <c r="A41" s="2"/>
      <c r="B41" s="2"/>
      <c r="C41" s="2"/>
      <c r="D41" s="2"/>
      <c r="M41" s="27"/>
    </row>
    <row r="42" spans="1:13" ht="15.75">
      <c r="A42" s="2"/>
      <c r="B42" s="2"/>
      <c r="C42" s="2"/>
      <c r="D42" s="2"/>
      <c r="M42" s="27"/>
    </row>
    <row r="43" spans="1:13" ht="15.75">
      <c r="A43" s="2"/>
      <c r="B43" s="2"/>
      <c r="C43" s="2"/>
      <c r="D43" s="2"/>
      <c r="M43" s="27"/>
    </row>
    <row r="44" spans="1:13" ht="15.75">
      <c r="A44" s="2"/>
      <c r="B44" s="2"/>
      <c r="C44" s="2"/>
      <c r="D44" s="2"/>
      <c r="M44" s="27"/>
    </row>
    <row r="45" spans="1:13" ht="15.75">
      <c r="A45" s="2"/>
      <c r="B45" s="2"/>
      <c r="C45" s="2"/>
      <c r="D45" s="2"/>
      <c r="M45" s="27"/>
    </row>
    <row r="46" spans="1:13" ht="15.75">
      <c r="A46" s="2"/>
      <c r="B46" s="2"/>
      <c r="C46" s="2"/>
      <c r="D46" s="2"/>
      <c r="M46" s="27"/>
    </row>
    <row r="47" spans="1:13" ht="15.75">
      <c r="A47" s="2"/>
      <c r="B47" s="2"/>
      <c r="C47" s="2"/>
      <c r="D47" s="2"/>
      <c r="M47" s="27"/>
    </row>
    <row r="48" spans="1:13" ht="15.75">
      <c r="A48" s="2"/>
      <c r="B48" s="2"/>
      <c r="C48" s="2"/>
      <c r="D48" s="2"/>
      <c r="M48" s="27"/>
    </row>
    <row r="49" spans="1:13" ht="15.75">
      <c r="A49" s="2"/>
      <c r="B49" s="2"/>
      <c r="C49" s="2"/>
      <c r="D49" s="2"/>
      <c r="M49" s="27"/>
    </row>
    <row r="50" spans="1:13" ht="15.75">
      <c r="A50" s="2"/>
      <c r="B50" s="2"/>
      <c r="C50" s="2"/>
      <c r="D50" s="2"/>
      <c r="M50" s="27"/>
    </row>
    <row r="51" ht="15.75">
      <c r="M51" s="27"/>
    </row>
    <row r="52" ht="15.75">
      <c r="M52" s="27"/>
    </row>
    <row r="53" ht="15.75">
      <c r="M53" s="27"/>
    </row>
    <row r="54" ht="15.75">
      <c r="M54" s="27"/>
    </row>
    <row r="55" ht="15.75">
      <c r="M55" s="27"/>
    </row>
    <row r="56" ht="15.75">
      <c r="M56" s="27"/>
    </row>
    <row r="57" ht="15.75">
      <c r="M57" s="27"/>
    </row>
    <row r="58" ht="15.75">
      <c r="M58" s="27"/>
    </row>
    <row r="59" ht="15.75">
      <c r="M59" s="27"/>
    </row>
    <row r="60" ht="15.75">
      <c r="M60" s="27"/>
    </row>
    <row r="61" ht="15.75">
      <c r="M61" s="27"/>
    </row>
    <row r="62" ht="15.75">
      <c r="M62" s="27"/>
    </row>
    <row r="63" ht="15.75">
      <c r="M63" s="27"/>
    </row>
    <row r="64" ht="15.75">
      <c r="M64" s="27"/>
    </row>
    <row r="65" ht="15.75">
      <c r="M65" s="27"/>
    </row>
    <row r="66" ht="15.75">
      <c r="M66" s="27"/>
    </row>
    <row r="67" ht="15.75">
      <c r="M67" s="27"/>
    </row>
    <row r="68" ht="15.75">
      <c r="M68" s="27"/>
    </row>
    <row r="69" ht="15.75">
      <c r="M69" s="27"/>
    </row>
    <row r="70" ht="15.75">
      <c r="M70" s="27"/>
    </row>
    <row r="71" ht="15.75">
      <c r="M71" s="27"/>
    </row>
    <row r="72" ht="15.75">
      <c r="M72" s="27"/>
    </row>
    <row r="73" ht="15.75">
      <c r="M73" s="27"/>
    </row>
    <row r="74" ht="15.75">
      <c r="M74" s="27"/>
    </row>
    <row r="75" ht="15.75">
      <c r="M75" s="27"/>
    </row>
    <row r="76" ht="15.75">
      <c r="M76" s="27"/>
    </row>
    <row r="77" ht="15.75">
      <c r="M77" s="27"/>
    </row>
    <row r="78" ht="15.75">
      <c r="M78" s="27"/>
    </row>
    <row r="79" ht="15.75">
      <c r="M79" s="27"/>
    </row>
    <row r="80" ht="15.75">
      <c r="M80" s="27"/>
    </row>
    <row r="81" ht="15.75">
      <c r="M81" s="27"/>
    </row>
    <row r="82" ht="15.75">
      <c r="M82" s="27"/>
    </row>
    <row r="83" ht="15.75">
      <c r="M83" s="27"/>
    </row>
    <row r="84" ht="15.75">
      <c r="M84" s="27"/>
    </row>
    <row r="85" ht="15.75">
      <c r="M85" s="27"/>
    </row>
    <row r="86" ht="15.75">
      <c r="M86" s="27"/>
    </row>
    <row r="87" ht="15.75">
      <c r="M87" s="27"/>
    </row>
    <row r="88" ht="15.75">
      <c r="M88" s="27"/>
    </row>
    <row r="89" ht="15.75">
      <c r="M89" s="27"/>
    </row>
    <row r="90" ht="15.75">
      <c r="M90" s="27"/>
    </row>
    <row r="91" ht="15.75">
      <c r="M91" s="27"/>
    </row>
    <row r="92" ht="15.75">
      <c r="M92" s="27"/>
    </row>
    <row r="93" ht="15.75">
      <c r="M93" s="27"/>
    </row>
    <row r="94" ht="15.75">
      <c r="M94" s="27"/>
    </row>
    <row r="95" ht="15.75">
      <c r="M95" s="27"/>
    </row>
    <row r="96" ht="15.75">
      <c r="M96" s="27"/>
    </row>
    <row r="97" ht="15.75">
      <c r="M97" s="27"/>
    </row>
    <row r="98" ht="15.75">
      <c r="M98" s="27"/>
    </row>
    <row r="99" ht="15.75">
      <c r="M99" s="27"/>
    </row>
    <row r="100" ht="15.75">
      <c r="M100" s="27"/>
    </row>
    <row r="101" ht="15.75">
      <c r="M101" s="27"/>
    </row>
    <row r="102" ht="15.75">
      <c r="M102" s="27"/>
    </row>
    <row r="103" ht="15.75">
      <c r="M103" s="27"/>
    </row>
    <row r="104" ht="15.75">
      <c r="M104" s="27"/>
    </row>
    <row r="105" ht="15.75">
      <c r="M105" s="27"/>
    </row>
    <row r="106" ht="15.75">
      <c r="M106" s="27"/>
    </row>
    <row r="107" ht="15.75">
      <c r="M107" s="27"/>
    </row>
    <row r="108" ht="15.75">
      <c r="M108" s="27"/>
    </row>
    <row r="109" ht="15.75">
      <c r="M109" s="27"/>
    </row>
    <row r="110" ht="15.75">
      <c r="M110" s="27"/>
    </row>
    <row r="111" ht="15.75">
      <c r="M111" s="27"/>
    </row>
    <row r="112" ht="15.75">
      <c r="M112" s="27"/>
    </row>
    <row r="113" ht="15.75">
      <c r="M113" s="27"/>
    </row>
    <row r="114" ht="15.75">
      <c r="M114" s="27"/>
    </row>
    <row r="115" ht="15.75">
      <c r="M115" s="27"/>
    </row>
    <row r="116" ht="15.75">
      <c r="M116" s="27"/>
    </row>
    <row r="117" ht="15.75">
      <c r="M117" s="27"/>
    </row>
    <row r="118" ht="15.75">
      <c r="M118" s="27"/>
    </row>
    <row r="119" ht="15.75">
      <c r="M119" s="27"/>
    </row>
    <row r="120" ht="15.75">
      <c r="M120" s="27"/>
    </row>
    <row r="121" ht="15.75">
      <c r="M121" s="27"/>
    </row>
    <row r="122" ht="15.75">
      <c r="M122" s="27"/>
    </row>
    <row r="123" ht="15.75">
      <c r="M123" s="27"/>
    </row>
    <row r="124" ht="15.75">
      <c r="M124" s="27"/>
    </row>
    <row r="125" ht="15.75">
      <c r="M125" s="27"/>
    </row>
    <row r="126" ht="15.75">
      <c r="M126" s="27"/>
    </row>
    <row r="127" ht="15.75">
      <c r="M127" s="27"/>
    </row>
    <row r="128" ht="15.75">
      <c r="M128" s="27"/>
    </row>
    <row r="129" ht="15.75">
      <c r="M129" s="27"/>
    </row>
    <row r="130" ht="15.75">
      <c r="M130" s="27"/>
    </row>
    <row r="131" ht="15.75">
      <c r="M131" s="27"/>
    </row>
    <row r="132" ht="15.75">
      <c r="M132" s="27"/>
    </row>
    <row r="133" ht="15.75">
      <c r="M133" s="27"/>
    </row>
    <row r="134" ht="15.75">
      <c r="M134" s="27"/>
    </row>
    <row r="135" ht="15.75">
      <c r="M135" s="27"/>
    </row>
    <row r="136" ht="15.75">
      <c r="M136" s="27"/>
    </row>
    <row r="137" ht="15.75">
      <c r="M137" s="27"/>
    </row>
    <row r="138" ht="15.75">
      <c r="M138" s="27"/>
    </row>
    <row r="139" ht="15.75">
      <c r="M139" s="27"/>
    </row>
    <row r="140" ht="15.75">
      <c r="M140" s="27"/>
    </row>
    <row r="141" ht="15.75">
      <c r="M141" s="27"/>
    </row>
    <row r="142" ht="15.75">
      <c r="M142" s="27"/>
    </row>
    <row r="143" ht="15.75">
      <c r="M143" s="27"/>
    </row>
    <row r="144" ht="15.75">
      <c r="M144" s="27"/>
    </row>
    <row r="145" ht="15.75">
      <c r="M145" s="27"/>
    </row>
    <row r="146" ht="15.75">
      <c r="M146" s="27"/>
    </row>
    <row r="147" ht="15.75">
      <c r="M147" s="27"/>
    </row>
    <row r="148" ht="15.75">
      <c r="M148" s="27"/>
    </row>
  </sheetData>
  <printOptions/>
  <pageMargins left="0.5" right="0.5" top="0.5" bottom="0.5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80"/>
  <sheetViews>
    <sheetView zoomScale="75" zoomScaleNormal="75" workbookViewId="0" topLeftCell="A1">
      <selection activeCell="B10" sqref="B10:G35"/>
    </sheetView>
  </sheetViews>
  <sheetFormatPr defaultColWidth="9.77734375" defaultRowHeight="15.75"/>
  <cols>
    <col min="1" max="1" width="13.77734375" style="1" customWidth="1"/>
    <col min="2" max="4" width="11.4453125" style="1" customWidth="1"/>
    <col min="5" max="5" width="13.5546875" style="1" customWidth="1"/>
    <col min="6" max="6" width="13.77734375" style="1" customWidth="1"/>
    <col min="7" max="7" width="13.77734375" style="2" bestFit="1" customWidth="1"/>
    <col min="8" max="8" width="11.21484375" style="1" bestFit="1" customWidth="1"/>
    <col min="9" max="16384" width="9.77734375" style="1" customWidth="1"/>
  </cols>
  <sheetData>
    <row r="1" spans="1:6" ht="25.5">
      <c r="A1" s="20" t="s">
        <v>23</v>
      </c>
      <c r="B1" s="8"/>
      <c r="C1" s="8"/>
      <c r="D1" s="8"/>
      <c r="E1" s="8"/>
      <c r="F1" s="9"/>
    </row>
    <row r="2" spans="1:6" ht="18.75">
      <c r="A2" s="8" t="s">
        <v>24</v>
      </c>
      <c r="B2" s="8"/>
      <c r="C2" s="8"/>
      <c r="D2" s="8"/>
      <c r="E2" s="8"/>
      <c r="F2" s="9"/>
    </row>
    <row r="3" spans="1:5" ht="15.75">
      <c r="A3" s="2"/>
      <c r="B3" s="2"/>
      <c r="C3" s="2"/>
      <c r="D3" s="2"/>
      <c r="E3" s="2"/>
    </row>
    <row r="4" spans="1:6" ht="18.75">
      <c r="A4" s="6" t="s">
        <v>32</v>
      </c>
      <c r="B4" s="6"/>
      <c r="C4" s="6"/>
      <c r="D4" s="6"/>
      <c r="E4" s="6"/>
      <c r="F4" s="7"/>
    </row>
    <row r="5" spans="1:6" ht="18.75">
      <c r="A5" s="6" t="s">
        <v>0</v>
      </c>
      <c r="B5" s="6"/>
      <c r="C5" s="6"/>
      <c r="D5" s="6"/>
      <c r="E5" s="6"/>
      <c r="F5" s="7"/>
    </row>
    <row r="6" spans="1:5" ht="15.75">
      <c r="A6" s="2"/>
      <c r="B6" s="2"/>
      <c r="C6" s="2"/>
      <c r="D6" s="2"/>
      <c r="E6" s="2"/>
    </row>
    <row r="7" spans="1:5" ht="15.75">
      <c r="A7" s="3" t="s">
        <v>29</v>
      </c>
      <c r="B7" s="2"/>
      <c r="C7" s="2"/>
      <c r="D7" s="2"/>
      <c r="E7" s="2"/>
    </row>
    <row r="8" spans="1:5" ht="15.75">
      <c r="A8" s="2"/>
      <c r="B8" s="2"/>
      <c r="C8" s="2"/>
      <c r="D8" s="2"/>
      <c r="E8" s="2"/>
    </row>
    <row r="9" spans="1:5" ht="15.75">
      <c r="A9" s="2"/>
      <c r="B9" s="2"/>
      <c r="C9" s="2"/>
      <c r="D9" s="2"/>
      <c r="E9" s="2"/>
    </row>
    <row r="10" spans="1:7" s="17" customFormat="1" ht="31.5">
      <c r="A10" s="16"/>
      <c r="B10" s="16" t="s">
        <v>25</v>
      </c>
      <c r="C10" s="16" t="s">
        <v>25</v>
      </c>
      <c r="D10" s="16" t="s">
        <v>30</v>
      </c>
      <c r="E10" s="16" t="s">
        <v>31</v>
      </c>
      <c r="F10" s="18" t="s">
        <v>26</v>
      </c>
      <c r="G10" s="19" t="s">
        <v>27</v>
      </c>
    </row>
    <row r="11" spans="1:7" ht="15.75">
      <c r="A11" s="2"/>
      <c r="E11" s="2"/>
      <c r="F11" s="10" t="s">
        <v>28</v>
      </c>
      <c r="G11" s="11">
        <v>1936.27</v>
      </c>
    </row>
    <row r="12" spans="1:7" ht="15.75">
      <c r="A12" s="2"/>
      <c r="B12" s="2"/>
      <c r="C12" s="2"/>
      <c r="D12" s="2"/>
      <c r="E12" s="2"/>
      <c r="G12" s="1"/>
    </row>
    <row r="13" spans="1:7" ht="16.5">
      <c r="A13" s="4" t="s">
        <v>1</v>
      </c>
      <c r="B13" s="5"/>
      <c r="C13" s="5"/>
      <c r="D13" s="13"/>
      <c r="E13" s="5"/>
      <c r="F13" s="12"/>
      <c r="G13" s="1"/>
    </row>
    <row r="14" spans="1:7" ht="16.5">
      <c r="A14" s="4" t="s">
        <v>2</v>
      </c>
      <c r="B14" s="5"/>
      <c r="C14" s="5"/>
      <c r="D14" s="13"/>
      <c r="E14" s="5"/>
      <c r="F14" s="12"/>
      <c r="G14" s="1"/>
    </row>
    <row r="15" spans="1:7" ht="16.5">
      <c r="A15" s="4" t="s">
        <v>3</v>
      </c>
      <c r="B15" s="5">
        <v>30986097</v>
      </c>
      <c r="C15" s="5">
        <f aca="true" t="shared" si="0" ref="C15:C33">+B15/1000</f>
        <v>30986.097</v>
      </c>
      <c r="D15" s="13"/>
      <c r="E15" s="5">
        <f aca="true" t="shared" si="1" ref="E15:E33">+C15-D15</f>
        <v>30986.097</v>
      </c>
      <c r="F15" s="12">
        <f aca="true" t="shared" si="2" ref="F15:F33">+C15/$G$11</f>
        <v>16.00298357150604</v>
      </c>
      <c r="G15" s="1"/>
    </row>
    <row r="16" spans="1:7" ht="16.5">
      <c r="A16" s="4" t="s">
        <v>4</v>
      </c>
      <c r="B16" s="5"/>
      <c r="C16" s="5"/>
      <c r="D16" s="13"/>
      <c r="E16" s="5"/>
      <c r="F16" s="12"/>
      <c r="G16" s="1"/>
    </row>
    <row r="17" spans="1:7" ht="16.5">
      <c r="A17" s="4" t="s">
        <v>5</v>
      </c>
      <c r="B17" s="5"/>
      <c r="C17" s="5"/>
      <c r="D17" s="13"/>
      <c r="E17" s="5"/>
      <c r="F17" s="12"/>
      <c r="G17" s="1"/>
    </row>
    <row r="18" spans="1:7" ht="16.5">
      <c r="A18" s="4" t="s">
        <v>6</v>
      </c>
      <c r="B18" s="5">
        <f>12829045+15389130+17472317</f>
        <v>45690492</v>
      </c>
      <c r="C18" s="5">
        <f t="shared" si="0"/>
        <v>45690.492</v>
      </c>
      <c r="D18" s="13"/>
      <c r="E18" s="5">
        <f t="shared" si="1"/>
        <v>45690.492</v>
      </c>
      <c r="F18" s="12">
        <f t="shared" si="2"/>
        <v>23.597169816192988</v>
      </c>
      <c r="G18" s="1"/>
    </row>
    <row r="19" spans="1:7" ht="16.5">
      <c r="A19" s="4" t="s">
        <v>7</v>
      </c>
      <c r="B19" s="5"/>
      <c r="C19" s="5"/>
      <c r="D19" s="13"/>
      <c r="E19" s="5"/>
      <c r="F19" s="12"/>
      <c r="G19" s="1"/>
    </row>
    <row r="20" spans="1:7" ht="16.5">
      <c r="A20" s="4" t="s">
        <v>8</v>
      </c>
      <c r="B20" s="5">
        <v>471581957</v>
      </c>
      <c r="C20" s="5">
        <f t="shared" si="0"/>
        <v>471581.957</v>
      </c>
      <c r="D20" s="13"/>
      <c r="E20" s="5">
        <f t="shared" si="1"/>
        <v>471581.957</v>
      </c>
      <c r="F20" s="12">
        <f t="shared" si="2"/>
        <v>243.55175517877154</v>
      </c>
      <c r="G20" s="1"/>
    </row>
    <row r="21" spans="1:7" ht="16.5">
      <c r="A21" s="4" t="s">
        <v>9</v>
      </c>
      <c r="B21" s="5"/>
      <c r="C21" s="5">
        <f t="shared" si="0"/>
        <v>0</v>
      </c>
      <c r="D21" s="13"/>
      <c r="E21" s="5">
        <f t="shared" si="1"/>
        <v>0</v>
      </c>
      <c r="F21" s="12">
        <f t="shared" si="2"/>
        <v>0</v>
      </c>
      <c r="G21" s="1"/>
    </row>
    <row r="22" spans="1:7" ht="16.5">
      <c r="A22" s="4" t="s">
        <v>10</v>
      </c>
      <c r="B22" s="5">
        <f>68575318+10362000+30778260+8054250</f>
        <v>117769828</v>
      </c>
      <c r="C22" s="5">
        <f t="shared" si="0"/>
        <v>117769.828</v>
      </c>
      <c r="D22" s="13"/>
      <c r="E22" s="5">
        <f t="shared" si="1"/>
        <v>117769.828</v>
      </c>
      <c r="F22" s="12">
        <f t="shared" si="2"/>
        <v>60.82304017518218</v>
      </c>
      <c r="G22" s="1"/>
    </row>
    <row r="23" spans="1:7" ht="16.5">
      <c r="A23" s="4" t="s">
        <v>11</v>
      </c>
      <c r="B23" s="5"/>
      <c r="C23" s="5"/>
      <c r="D23" s="13"/>
      <c r="E23" s="5"/>
      <c r="F23" s="12"/>
      <c r="G23" s="1"/>
    </row>
    <row r="24" spans="1:7" ht="16.5">
      <c r="A24" s="4" t="s">
        <v>12</v>
      </c>
      <c r="B24" s="5"/>
      <c r="C24" s="5"/>
      <c r="D24" s="13"/>
      <c r="E24" s="5"/>
      <c r="F24" s="12"/>
      <c r="G24" s="1"/>
    </row>
    <row r="25" spans="1:7" ht="16.5">
      <c r="A25" s="4" t="s">
        <v>13</v>
      </c>
      <c r="B25" s="5">
        <f>12984510+15389130+12984510</f>
        <v>41358150</v>
      </c>
      <c r="C25" s="5">
        <f t="shared" si="0"/>
        <v>41358.15</v>
      </c>
      <c r="D25" s="13"/>
      <c r="E25" s="5">
        <f t="shared" si="1"/>
        <v>41358.15</v>
      </c>
      <c r="F25" s="12">
        <f t="shared" si="2"/>
        <v>21.359701901077848</v>
      </c>
      <c r="G25" s="1"/>
    </row>
    <row r="26" spans="1:7" ht="16.5">
      <c r="A26" s="4" t="s">
        <v>14</v>
      </c>
      <c r="B26" s="5"/>
      <c r="C26" s="5"/>
      <c r="D26" s="13"/>
      <c r="E26" s="5"/>
      <c r="F26" s="12"/>
      <c r="G26" s="1"/>
    </row>
    <row r="27" spans="1:7" ht="16.5">
      <c r="A27" s="4" t="s">
        <v>15</v>
      </c>
      <c r="B27" s="5">
        <v>39639000</v>
      </c>
      <c r="C27" s="5">
        <f t="shared" si="0"/>
        <v>39639</v>
      </c>
      <c r="D27" s="13"/>
      <c r="E27" s="5">
        <f t="shared" si="1"/>
        <v>39639</v>
      </c>
      <c r="F27" s="12">
        <f t="shared" si="2"/>
        <v>20.471835023008154</v>
      </c>
      <c r="G27" s="1"/>
    </row>
    <row r="28" spans="1:7" ht="16.5">
      <c r="A28" s="4" t="s">
        <v>16</v>
      </c>
      <c r="B28" s="5">
        <v>284188177</v>
      </c>
      <c r="C28" s="5">
        <f t="shared" si="0"/>
        <v>284188.177</v>
      </c>
      <c r="D28" s="13"/>
      <c r="E28" s="5">
        <f t="shared" si="1"/>
        <v>284188.177</v>
      </c>
      <c r="F28" s="12">
        <f t="shared" si="2"/>
        <v>146.77094465131415</v>
      </c>
      <c r="G28" s="1"/>
    </row>
    <row r="29" spans="1:7" ht="16.5">
      <c r="A29" s="4" t="s">
        <v>17</v>
      </c>
      <c r="B29" s="5">
        <f>384576282+531775958+102426358</f>
        <v>1018778598</v>
      </c>
      <c r="C29" s="5">
        <f t="shared" si="0"/>
        <v>1018778.598</v>
      </c>
      <c r="D29" s="13"/>
      <c r="E29" s="5">
        <f t="shared" si="1"/>
        <v>1018778.598</v>
      </c>
      <c r="F29" s="12">
        <f t="shared" si="2"/>
        <v>526.1552355818145</v>
      </c>
      <c r="G29" s="1"/>
    </row>
    <row r="30" spans="1:7" ht="16.5">
      <c r="A30" s="4" t="s">
        <v>18</v>
      </c>
      <c r="B30" s="5">
        <v>11436000</v>
      </c>
      <c r="C30" s="5">
        <f t="shared" si="0"/>
        <v>11436</v>
      </c>
      <c r="D30" s="13"/>
      <c r="E30" s="5">
        <f t="shared" si="1"/>
        <v>11436</v>
      </c>
      <c r="F30" s="12">
        <f t="shared" si="2"/>
        <v>5.906201097987368</v>
      </c>
      <c r="G30" s="1"/>
    </row>
    <row r="31" spans="1:7" ht="16.5">
      <c r="A31" s="4" t="s">
        <v>19</v>
      </c>
      <c r="B31" s="5">
        <f>132186945+429674667+109927368</f>
        <v>671788980</v>
      </c>
      <c r="C31" s="5">
        <f t="shared" si="0"/>
        <v>671788.98</v>
      </c>
      <c r="D31" s="13"/>
      <c r="E31" s="5">
        <f t="shared" si="1"/>
        <v>671788.98</v>
      </c>
      <c r="F31" s="12">
        <f t="shared" si="2"/>
        <v>346.95005345328906</v>
      </c>
      <c r="G31" s="1"/>
    </row>
    <row r="32" spans="1:7" ht="15.75">
      <c r="A32" s="4" t="s">
        <v>20</v>
      </c>
      <c r="B32" s="5">
        <f>108204615+454457850+98589420</f>
        <v>661251885</v>
      </c>
      <c r="C32" s="5">
        <f t="shared" si="0"/>
        <v>661251.885</v>
      </c>
      <c r="D32" s="2">
        <f>ROUND(42.5*C32/100,0)</f>
        <v>281032</v>
      </c>
      <c r="E32" s="5">
        <f t="shared" si="1"/>
        <v>380219.885</v>
      </c>
      <c r="F32" s="12">
        <f t="shared" si="2"/>
        <v>341.50809804417776</v>
      </c>
      <c r="G32" s="1"/>
    </row>
    <row r="33" spans="1:7" ht="15.75">
      <c r="A33" s="4" t="s">
        <v>21</v>
      </c>
      <c r="B33" s="5">
        <f>24045470+142829610+28855440</f>
        <v>195730520</v>
      </c>
      <c r="C33" s="5">
        <f t="shared" si="0"/>
        <v>195730.52</v>
      </c>
      <c r="D33" s="2">
        <f>ROUND(29*C33/100,0)</f>
        <v>56762</v>
      </c>
      <c r="E33" s="5">
        <f t="shared" si="1"/>
        <v>138968.52</v>
      </c>
      <c r="F33" s="12">
        <f t="shared" si="2"/>
        <v>101.08637741637271</v>
      </c>
      <c r="G33" s="1"/>
    </row>
    <row r="34" spans="1:7" ht="16.5">
      <c r="A34" s="2"/>
      <c r="B34" s="5"/>
      <c r="C34" s="5"/>
      <c r="D34" s="13"/>
      <c r="E34" s="5"/>
      <c r="F34" s="12"/>
      <c r="G34" s="1"/>
    </row>
    <row r="35" spans="1:6" ht="15.75">
      <c r="A35" s="4" t="s">
        <v>22</v>
      </c>
      <c r="B35" s="5">
        <f>SUM(B13:B34)</f>
        <v>3590199684</v>
      </c>
      <c r="C35" s="5">
        <f>SUM(C13:C33)</f>
        <v>3590199.684</v>
      </c>
      <c r="D35" s="5">
        <f>SUM(D13:D33)</f>
        <v>337794</v>
      </c>
      <c r="E35" s="5">
        <f>+C35-D35</f>
        <v>3252405.684</v>
      </c>
      <c r="F35" s="12">
        <f>+C35/$G$11</f>
        <v>1854.1833959106943</v>
      </c>
    </row>
    <row r="36" spans="1:4" ht="15.75">
      <c r="A36" s="2"/>
      <c r="B36" s="5"/>
      <c r="C36" s="2"/>
      <c r="D36" s="2"/>
    </row>
    <row r="37" spans="1:4" ht="15.75">
      <c r="A37" s="2"/>
      <c r="B37" s="5"/>
      <c r="C37" s="2"/>
      <c r="D37" s="2"/>
    </row>
    <row r="38" spans="1:4" ht="18">
      <c r="A38" s="14"/>
      <c r="B38" s="5"/>
      <c r="C38" s="2"/>
      <c r="D38" s="2"/>
    </row>
    <row r="39" spans="1:4" ht="18">
      <c r="A39" s="15"/>
      <c r="B39" s="5"/>
      <c r="C39" s="2"/>
      <c r="D39" s="2"/>
    </row>
    <row r="40" spans="1:4" ht="15.75">
      <c r="A40" s="2"/>
      <c r="B40" s="5"/>
      <c r="C40" s="2"/>
      <c r="D40" s="2"/>
    </row>
    <row r="41" spans="1:4" ht="15.75">
      <c r="A41" s="2"/>
      <c r="B41" s="5"/>
      <c r="C41" s="2"/>
      <c r="D41" s="2"/>
    </row>
    <row r="42" spans="1:4" ht="15.75">
      <c r="A42" s="2"/>
      <c r="B42" s="5"/>
      <c r="C42" s="2"/>
      <c r="D42" s="2"/>
    </row>
    <row r="43" spans="1:4" ht="15.75">
      <c r="A43" s="2"/>
      <c r="B43" s="5"/>
      <c r="C43" s="2"/>
      <c r="D43" s="2"/>
    </row>
    <row r="44" spans="1:4" ht="15.75">
      <c r="A44" s="2"/>
      <c r="B44" s="5"/>
      <c r="C44" s="2"/>
      <c r="D44" s="2"/>
    </row>
    <row r="45" spans="1:4" ht="15.75">
      <c r="A45" s="2"/>
      <c r="B45" s="5"/>
      <c r="C45" s="2"/>
      <c r="D45" s="2"/>
    </row>
    <row r="46" spans="1:4" ht="15.75">
      <c r="A46" s="2"/>
      <c r="B46" s="5"/>
      <c r="C46" s="2"/>
      <c r="D46" s="2"/>
    </row>
    <row r="47" spans="1:4" ht="15.75">
      <c r="A47" s="2"/>
      <c r="B47" s="5"/>
      <c r="C47" s="2"/>
      <c r="D47" s="2"/>
    </row>
    <row r="48" spans="1:4" ht="15.75">
      <c r="A48" s="2"/>
      <c r="B48" s="5"/>
      <c r="C48" s="2"/>
      <c r="D48" s="2"/>
    </row>
    <row r="49" spans="1:4" ht="15.75">
      <c r="A49" s="2"/>
      <c r="B49" s="5"/>
      <c r="C49" s="2"/>
      <c r="D49" s="2"/>
    </row>
    <row r="50" spans="1:4" ht="15.75">
      <c r="A50" s="2"/>
      <c r="B50" s="5"/>
      <c r="C50" s="2"/>
      <c r="D50" s="2"/>
    </row>
    <row r="51" spans="1:4" ht="15.75">
      <c r="A51" s="2"/>
      <c r="B51" s="5"/>
      <c r="C51" s="2"/>
      <c r="D51" s="2"/>
    </row>
    <row r="52" spans="1:4" ht="15.75">
      <c r="A52" s="2"/>
      <c r="B52" s="5"/>
      <c r="C52" s="2"/>
      <c r="D52" s="2"/>
    </row>
    <row r="53" spans="1:4" ht="15.75">
      <c r="A53" s="2"/>
      <c r="B53" s="5"/>
      <c r="C53" s="2"/>
      <c r="D53" s="2"/>
    </row>
    <row r="54" spans="1:4" ht="15.75">
      <c r="A54" s="2"/>
      <c r="B54" s="5"/>
      <c r="C54" s="2"/>
      <c r="D54" s="2"/>
    </row>
    <row r="55" spans="1:4" ht="15.75">
      <c r="A55" s="2"/>
      <c r="B55" s="5"/>
      <c r="C55" s="2"/>
      <c r="D55" s="2"/>
    </row>
    <row r="56" spans="1:4" ht="15.75">
      <c r="A56" s="2"/>
      <c r="B56" s="5"/>
      <c r="C56" s="2"/>
      <c r="D56" s="2"/>
    </row>
    <row r="57" ht="15.75">
      <c r="B57" s="5"/>
    </row>
    <row r="58" ht="15.75">
      <c r="B58" s="5"/>
    </row>
    <row r="59" ht="15.75">
      <c r="B59" s="5"/>
    </row>
    <row r="60" ht="15.75">
      <c r="B60" s="5"/>
    </row>
    <row r="61" ht="15.75">
      <c r="B61" s="5"/>
    </row>
    <row r="62" ht="15.75">
      <c r="B62" s="5"/>
    </row>
    <row r="63" ht="15.75">
      <c r="B63" s="5"/>
    </row>
    <row r="64" ht="15.75">
      <c r="B64" s="5"/>
    </row>
    <row r="65" ht="15.75">
      <c r="B65" s="5"/>
    </row>
    <row r="66" ht="15.75">
      <c r="B66" s="5"/>
    </row>
    <row r="67" ht="15.75">
      <c r="B67" s="5"/>
    </row>
    <row r="68" ht="15.75">
      <c r="B68" s="5"/>
    </row>
    <row r="69" ht="15.75">
      <c r="B69" s="5"/>
    </row>
    <row r="70" ht="15.75">
      <c r="B70" s="5"/>
    </row>
    <row r="71" ht="15.75">
      <c r="B71" s="5"/>
    </row>
    <row r="72" ht="15.75">
      <c r="B72" s="5"/>
    </row>
    <row r="73" ht="15.75">
      <c r="B73" s="5"/>
    </row>
    <row r="74" ht="15.75">
      <c r="B74" s="5"/>
    </row>
    <row r="75" ht="15.75">
      <c r="B75" s="5"/>
    </row>
    <row r="76" ht="15.75">
      <c r="B76" s="5"/>
    </row>
    <row r="77" ht="15.75">
      <c r="B77" s="5"/>
    </row>
    <row r="78" ht="15.75">
      <c r="B78" s="5"/>
    </row>
    <row r="79" ht="15.75">
      <c r="B79" s="5"/>
    </row>
    <row r="80" ht="15.75">
      <c r="B80" s="5"/>
    </row>
  </sheetData>
  <printOptions gridLines="1"/>
  <pageMargins left="0.5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Min.Tesoro Bilancio e P.E.</cp:lastModifiedBy>
  <cp:lastPrinted>2000-12-07T11:29:39Z</cp:lastPrinted>
  <dcterms:created xsi:type="dcterms:W3CDTF">1999-02-23T16:02:19Z</dcterms:created>
  <dcterms:modified xsi:type="dcterms:W3CDTF">2000-03-14T12:47:35Z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