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255" activeTab="0"/>
  </bookViews>
  <sheets>
    <sheet name="finanziamento" sheetId="1" r:id="rId1"/>
  </sheets>
  <externalReferences>
    <externalReference r:id="rId4"/>
  </externalReferences>
  <definedNames>
    <definedName name="_xlnm.Print_Area" localSheetId="0">'finanziamento'!$A$1:$L$33</definedName>
  </definedNames>
  <calcPr fullCalcOnLoad="1"/>
</workbook>
</file>

<file path=xl/sharedStrings.xml><?xml version="1.0" encoding="utf-8"?>
<sst xmlns="http://schemas.openxmlformats.org/spreadsheetml/2006/main" count="41" uniqueCount="38">
  <si>
    <t>FSN 2000 - finanziamento interventi legge 40/98 - Extracomunitari</t>
  </si>
  <si>
    <t>Regione</t>
  </si>
  <si>
    <t>A</t>
  </si>
  <si>
    <t>B</t>
  </si>
  <si>
    <t>C</t>
  </si>
  <si>
    <t>PIEMONTE</t>
  </si>
  <si>
    <t>LOMBARDIA</t>
  </si>
  <si>
    <t>VENETO</t>
  </si>
  <si>
    <t>LIGURIA</t>
  </si>
  <si>
    <t>E.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</si>
  <si>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</si>
  <si>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</si>
  <si>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</si>
  <si>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</si>
  <si>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</si>
  <si>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</si>
  <si>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</si>
  <si>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</si>
  <si>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</si>
  <si>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</si>
  <si>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TOTALE</t>
  </si>
  <si>
    <t>Sicilia</t>
  </si>
  <si>
    <t>Sardegna</t>
  </si>
  <si>
    <t>(1) Fonte: Elaborazioni Caritas  - Dossier statistico Immigrazione su dati del Ministero dell'interno.</t>
  </si>
  <si>
    <t>Istanze di regolarizzazione presentate al 31/12/98  (1)</t>
  </si>
  <si>
    <t>Stima minima irregolari  al 31/12/98     (1)</t>
  </si>
  <si>
    <t>(2) Fonte: Ministero della Sanità - elaborazioni su dati  rilevati dalle schede di dimissione ospedaliera</t>
  </si>
  <si>
    <t>% sul totale</t>
  </si>
  <si>
    <t xml:space="preserve">SICILIA  (*)     </t>
  </si>
  <si>
    <t>SARDEGNA   (*)</t>
  </si>
  <si>
    <t>Totale Finanziamento    milioni di lire</t>
  </si>
  <si>
    <t>Totale Finanziamento    milioni di euro</t>
  </si>
  <si>
    <r>
      <t>spesa</t>
    </r>
    <r>
      <rPr>
        <b/>
        <sz val="9"/>
        <rFont val="Century"/>
        <family val="1"/>
      </rPr>
      <t xml:space="preserve"> per DRG relativi a gravidanza, parto e puerperio   (2) migliaia di lire</t>
    </r>
  </si>
  <si>
    <t>rip. 24 mld       (40 %)</t>
  </si>
  <si>
    <t>rip. 12 mld     (20 %)</t>
  </si>
  <si>
    <t>A+B+C</t>
  </si>
  <si>
    <t>* Al netto delle riduzioni di legge. Gli importi originari erano rispettivamente:</t>
  </si>
  <si>
    <t xml:space="preserve">                   (milioni di lire e di euro)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</si>
</sst>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#,##0.0"/>
    <numFmt numFmtId="166" formatCode="#,##0.000"/>
    <numFmt numFmtId="167" formatCode="0.0000"/>
    <numFmt numFmtId="168" formatCode="0.000"/>
    <numFmt numFmtId="169" formatCode="0.0"/>
  </numFmts>
  <fonts count="6">
    <font>
      <sz val="10"/>
      <name val="Century"/>
      <family val="0"/>
    </font>
    <font>
      <b/>
      <sz val="10"/>
      <name val="Century"/>
      <family val="1"/>
    </font>
    <font>
      <b/>
      <sz val="9"/>
      <name val="Century"/>
      <family val="1"/>
    </font>
    <font>
      <sz val="12"/>
      <name val="Times New Roman"/>
      <family val="1"/>
    </font>
    <font>
      <b/>
      <sz val="14"/>
      <name val="Century"/>
      <family val="0"/>
    </font>
    <font>
      <sz val="14"/>
      <name val="Century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1" fontId="0" fillId="0" borderId="2" xfId="16" applyFont="1" applyBorder="1" applyAlignment="1">
      <alignment horizontal="center"/>
    </xf>
    <xf numFmtId="41" fontId="0" fillId="0" borderId="2" xfId="16" applyBorder="1" applyAlignment="1">
      <alignment horizontal="center"/>
    </xf>
    <xf numFmtId="0" fontId="0" fillId="0" borderId="0" xfId="0" applyAlignment="1">
      <alignment horizontal="center"/>
    </xf>
    <xf numFmtId="3" fontId="3" fillId="0" borderId="2" xfId="0" applyNumberFormat="1" applyFont="1" applyBorder="1" applyAlignment="1" applyProtection="1">
      <alignment horizontal="left"/>
      <protection/>
    </xf>
    <xf numFmtId="3" fontId="0" fillId="0" borderId="2" xfId="16" applyNumberFormat="1" applyBorder="1" applyAlignment="1">
      <alignment/>
    </xf>
    <xf numFmtId="4" fontId="0" fillId="0" borderId="2" xfId="16" applyNumberFormat="1" applyBorder="1" applyAlignment="1">
      <alignment/>
    </xf>
    <xf numFmtId="166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16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3" fontId="3" fillId="0" borderId="3" xfId="0" applyNumberFormat="1" applyFont="1" applyBorder="1" applyAlignment="1" applyProtection="1">
      <alignment horizontal="left"/>
      <protection/>
    </xf>
    <xf numFmtId="3" fontId="0" fillId="0" borderId="3" xfId="16" applyNumberFormat="1" applyBorder="1" applyAlignment="1">
      <alignment/>
    </xf>
    <xf numFmtId="4" fontId="0" fillId="0" borderId="3" xfId="16" applyNumberFormat="1" applyBorder="1" applyAlignment="1">
      <alignment/>
    </xf>
    <xf numFmtId="166" fontId="0" fillId="0" borderId="3" xfId="0" applyNumberFormat="1" applyBorder="1" applyAlignment="1">
      <alignment/>
    </xf>
    <xf numFmtId="3" fontId="0" fillId="0" borderId="0" xfId="16" applyNumberForma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w03s003\S.%20Cipe\WINDOWS\TEMP\tav_val_1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g"/>
      <sheetName val="spesa"/>
      <sheetName val="Provenienza (%)"/>
      <sheetName val="Provenienza (V.A.)"/>
    </sheetNames>
    <sheetDataSet>
      <sheetData sheetId="1">
        <row r="2">
          <cell r="B2">
            <v>4451612</v>
          </cell>
        </row>
        <row r="4">
          <cell r="B4">
            <v>6824898</v>
          </cell>
        </row>
        <row r="7">
          <cell r="B7">
            <v>1809204</v>
          </cell>
        </row>
        <row r="9">
          <cell r="B9">
            <v>1382457</v>
          </cell>
        </row>
        <row r="10">
          <cell r="B10">
            <v>4666095</v>
          </cell>
        </row>
        <row r="11">
          <cell r="B11">
            <v>3960595</v>
          </cell>
        </row>
        <row r="12">
          <cell r="B12">
            <v>916091</v>
          </cell>
        </row>
        <row r="13">
          <cell r="B13">
            <v>279278</v>
          </cell>
        </row>
        <row r="14">
          <cell r="B14">
            <v>3858134</v>
          </cell>
        </row>
        <row r="15">
          <cell r="B15">
            <v>81655</v>
          </cell>
        </row>
        <row r="16">
          <cell r="B16">
            <v>39581</v>
          </cell>
        </row>
        <row r="17">
          <cell r="B17">
            <v>1328399</v>
          </cell>
        </row>
        <row r="18">
          <cell r="B18">
            <v>613768</v>
          </cell>
        </row>
        <row r="19">
          <cell r="B19">
            <v>21155</v>
          </cell>
        </row>
        <row r="20">
          <cell r="B20">
            <v>280996</v>
          </cell>
        </row>
        <row r="21">
          <cell r="B21">
            <v>344976</v>
          </cell>
        </row>
        <row r="22">
          <cell r="B22">
            <v>334636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4"/>
  <sheetViews>
    <sheetView tabSelected="1" zoomScale="75" zoomScaleNormal="75" workbookViewId="0" topLeftCell="C2">
      <selection activeCell="D3" sqref="D3"/>
    </sheetView>
  </sheetViews>
  <sheetFormatPr defaultColWidth="9.140625" defaultRowHeight="12.75"/>
  <cols>
    <col min="1" max="1" width="17.421875" style="0" customWidth="1"/>
    <col min="2" max="2" width="17.7109375" style="0" bestFit="1" customWidth="1"/>
    <col min="3" max="3" width="8.7109375" style="0" customWidth="1"/>
    <col min="4" max="4" width="12.421875" style="0" customWidth="1"/>
    <col min="5" max="7" width="11.57421875" style="0" customWidth="1"/>
    <col min="8" max="8" width="18.28125" style="0" customWidth="1"/>
    <col min="9" max="9" width="8.57421875" style="0" customWidth="1"/>
    <col min="10" max="10" width="11.57421875" style="0" customWidth="1"/>
    <col min="11" max="11" width="15.421875" style="0" customWidth="1"/>
    <col min="12" max="12" width="15.140625" style="0" customWidth="1"/>
  </cols>
  <sheetData>
    <row r="1" spans="4:10" ht="18">
      <c r="D1" s="20" t="s">
        <v>0</v>
      </c>
      <c r="E1" s="21"/>
      <c r="F1" s="21"/>
      <c r="G1" s="21"/>
      <c r="H1" s="21"/>
      <c r="I1" s="21"/>
      <c r="J1" s="21"/>
    </row>
    <row r="2" spans="4:10" ht="18">
      <c r="D2" s="21"/>
      <c r="E2" s="21" t="s">
        <v>37</v>
      </c>
      <c r="F2" s="21"/>
      <c r="G2" s="21"/>
      <c r="H2" s="21"/>
      <c r="I2" s="21"/>
      <c r="J2" s="21"/>
    </row>
    <row r="4" spans="1:12" ht="76.5">
      <c r="A4" s="1" t="s">
        <v>1</v>
      </c>
      <c r="B4" s="1" t="s">
        <v>24</v>
      </c>
      <c r="C4" s="1" t="s">
        <v>27</v>
      </c>
      <c r="D4" s="1" t="s">
        <v>33</v>
      </c>
      <c r="E4" s="1" t="s">
        <v>25</v>
      </c>
      <c r="F4" s="1" t="s">
        <v>27</v>
      </c>
      <c r="G4" s="1" t="s">
        <v>33</v>
      </c>
      <c r="H4" s="1" t="s">
        <v>32</v>
      </c>
      <c r="I4" s="1" t="s">
        <v>27</v>
      </c>
      <c r="J4" s="1" t="s">
        <v>34</v>
      </c>
      <c r="K4" s="1" t="s">
        <v>30</v>
      </c>
      <c r="L4" s="1" t="s">
        <v>31</v>
      </c>
    </row>
    <row r="5" spans="1:12" s="5" customFormat="1" ht="12.75">
      <c r="A5" s="2"/>
      <c r="B5" s="3"/>
      <c r="C5" s="4"/>
      <c r="D5" s="3" t="s">
        <v>2</v>
      </c>
      <c r="E5" s="3"/>
      <c r="F5" s="3"/>
      <c r="G5" s="3" t="s">
        <v>3</v>
      </c>
      <c r="H5" s="3"/>
      <c r="I5" s="4"/>
      <c r="J5" s="3" t="s">
        <v>4</v>
      </c>
      <c r="K5" s="3" t="s">
        <v>35</v>
      </c>
      <c r="L5" s="2"/>
    </row>
    <row r="6" spans="1:30" ht="15.75">
      <c r="A6" s="6" t="s">
        <v>5</v>
      </c>
      <c r="B6" s="7">
        <v>6559</v>
      </c>
      <c r="C6" s="8">
        <f aca="true" t="shared" si="0" ref="C6:C22">+B6/$B$24%</f>
        <v>7.768975150295142</v>
      </c>
      <c r="D6" s="7">
        <f aca="true" t="shared" si="1" ref="D6:D22">24000/$B$24*B6</f>
        <v>1864.554036070834</v>
      </c>
      <c r="E6" s="7">
        <v>25091</v>
      </c>
      <c r="F6" s="8">
        <f>+E6/$E$24%</f>
        <v>11.286274547905784</v>
      </c>
      <c r="G6" s="7">
        <f>24000/$F$24*F6</f>
        <v>2708.705891497388</v>
      </c>
      <c r="H6" s="7">
        <f>+'[1]spesa'!$B$2</f>
        <v>4451612</v>
      </c>
      <c r="I6" s="8">
        <f aca="true" t="shared" si="2" ref="I6:I22">+H6/$H$24%</f>
        <v>14.383297541110638</v>
      </c>
      <c r="J6" s="7">
        <f>12000/$H$24*H6</f>
        <v>1725.9957049332766</v>
      </c>
      <c r="K6" s="7">
        <f aca="true" t="shared" si="3" ref="K6:K22">+D6+G6+J6</f>
        <v>6299.255632501499</v>
      </c>
      <c r="L6" s="9">
        <f aca="true" t="shared" si="4" ref="L6:L22">+K6/1936.27</f>
        <v>3.253294030533706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5.75">
      <c r="A7" s="6" t="s">
        <v>6</v>
      </c>
      <c r="B7" s="7">
        <v>22498</v>
      </c>
      <c r="C7" s="8">
        <f t="shared" si="0"/>
        <v>26.64833098511055</v>
      </c>
      <c r="D7" s="7">
        <f t="shared" si="1"/>
        <v>6395.5994364265325</v>
      </c>
      <c r="E7" s="7">
        <v>45900</v>
      </c>
      <c r="F7" s="8">
        <f aca="true" t="shared" si="5" ref="F7:F24">+E7/$E$24%</f>
        <v>20.646447002864594</v>
      </c>
      <c r="G7" s="7">
        <f aca="true" t="shared" si="6" ref="G7:G24">24000/$F$24*F7</f>
        <v>4955.147280687503</v>
      </c>
      <c r="H7" s="7">
        <f>+'[1]spesa'!$B$4</f>
        <v>6824898</v>
      </c>
      <c r="I7" s="8">
        <f t="shared" si="2"/>
        <v>22.051458802279022</v>
      </c>
      <c r="J7" s="7">
        <f aca="true" t="shared" si="7" ref="J7:J22">12000/$H$24*H7</f>
        <v>2646.1750562734824</v>
      </c>
      <c r="K7" s="7">
        <f t="shared" si="3"/>
        <v>13996.921773387516</v>
      </c>
      <c r="L7" s="9">
        <f t="shared" si="4"/>
        <v>7.228806815881833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5.75">
      <c r="A8" s="6" t="s">
        <v>7</v>
      </c>
      <c r="B8" s="7">
        <v>3058</v>
      </c>
      <c r="C8" s="8">
        <f t="shared" si="0"/>
        <v>3.6221262402199335</v>
      </c>
      <c r="D8" s="7">
        <f t="shared" si="1"/>
        <v>869.310297652784</v>
      </c>
      <c r="E8" s="7">
        <v>21290</v>
      </c>
      <c r="F8" s="8">
        <f t="shared" si="5"/>
        <v>9.576532825511704</v>
      </c>
      <c r="G8" s="7">
        <f t="shared" si="6"/>
        <v>2298.367878122809</v>
      </c>
      <c r="H8" s="7">
        <f>+'[1]spesa'!$B$7</f>
        <v>1809204</v>
      </c>
      <c r="I8" s="8">
        <f t="shared" si="2"/>
        <v>5.845594684480034</v>
      </c>
      <c r="J8" s="7">
        <f t="shared" si="7"/>
        <v>701.471362137604</v>
      </c>
      <c r="K8" s="7">
        <f t="shared" si="3"/>
        <v>3869.149537913197</v>
      </c>
      <c r="L8" s="9">
        <f t="shared" si="4"/>
        <v>1.9982489724641692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.75">
      <c r="A9" s="6" t="s">
        <v>8</v>
      </c>
      <c r="B9" s="7">
        <v>3907</v>
      </c>
      <c r="C9" s="8">
        <f t="shared" si="0"/>
        <v>4.627745984479817</v>
      </c>
      <c r="D9" s="7">
        <f t="shared" si="1"/>
        <v>1110.659036275156</v>
      </c>
      <c r="E9" s="7">
        <v>5263</v>
      </c>
      <c r="F9" s="8">
        <f t="shared" si="5"/>
        <v>2.3673692935964348</v>
      </c>
      <c r="G9" s="7">
        <f t="shared" si="6"/>
        <v>568.1686304631444</v>
      </c>
      <c r="H9" s="7">
        <f>+'[1]spesa'!$B$9</f>
        <v>1382457</v>
      </c>
      <c r="I9" s="8">
        <f t="shared" si="2"/>
        <v>4.46676178624534</v>
      </c>
      <c r="J9" s="7">
        <f t="shared" si="7"/>
        <v>536.0114143494408</v>
      </c>
      <c r="K9" s="7">
        <f t="shared" si="3"/>
        <v>2214.8390810877413</v>
      </c>
      <c r="L9" s="9">
        <f t="shared" si="4"/>
        <v>1.1438689238007826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15.75">
      <c r="A10" s="6" t="s">
        <v>9</v>
      </c>
      <c r="B10" s="7">
        <v>9350</v>
      </c>
      <c r="C10" s="8">
        <f t="shared" si="0"/>
        <v>11.074846417938646</v>
      </c>
      <c r="D10" s="7">
        <f t="shared" si="1"/>
        <v>2657.963140305275</v>
      </c>
      <c r="E10" s="7">
        <v>16862</v>
      </c>
      <c r="F10" s="8">
        <f t="shared" si="5"/>
        <v>7.584757938176531</v>
      </c>
      <c r="G10" s="7">
        <f t="shared" si="6"/>
        <v>1820.3419051623673</v>
      </c>
      <c r="H10" s="7">
        <f>+'[1]spesa'!$B$10</f>
        <v>4666095</v>
      </c>
      <c r="I10" s="8">
        <f t="shared" si="2"/>
        <v>15.076298819413877</v>
      </c>
      <c r="J10" s="7">
        <f t="shared" si="7"/>
        <v>1809.155858329665</v>
      </c>
      <c r="K10" s="7">
        <f t="shared" si="3"/>
        <v>6287.460903797308</v>
      </c>
      <c r="L10" s="9">
        <f t="shared" si="4"/>
        <v>3.247202561521538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15.75">
      <c r="A11" s="6" t="s">
        <v>10</v>
      </c>
      <c r="B11" s="7">
        <v>8125</v>
      </c>
      <c r="C11" s="8">
        <f t="shared" si="0"/>
        <v>9.623863865855775</v>
      </c>
      <c r="D11" s="7">
        <f t="shared" si="1"/>
        <v>2309.727327805386</v>
      </c>
      <c r="E11" s="7">
        <v>23112</v>
      </c>
      <c r="F11" s="8">
        <f t="shared" si="5"/>
        <v>10.396093314383583</v>
      </c>
      <c r="G11" s="7">
        <f t="shared" si="6"/>
        <v>2495.0623954520597</v>
      </c>
      <c r="H11" s="7">
        <f>+'[1]spesa'!$B$11</f>
        <v>3960595</v>
      </c>
      <c r="I11" s="8">
        <f t="shared" si="2"/>
        <v>12.796806263626545</v>
      </c>
      <c r="J11" s="7">
        <f t="shared" si="7"/>
        <v>1535.6167516351852</v>
      </c>
      <c r="K11" s="7">
        <f t="shared" si="3"/>
        <v>6340.40647489263</v>
      </c>
      <c r="L11" s="9">
        <f t="shared" si="4"/>
        <v>3.27454666698995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5.75">
      <c r="A12" s="6" t="s">
        <v>11</v>
      </c>
      <c r="B12" s="7">
        <v>2639</v>
      </c>
      <c r="C12" s="8">
        <f t="shared" si="0"/>
        <v>3.125830983629956</v>
      </c>
      <c r="D12" s="7">
        <f t="shared" si="1"/>
        <v>750.1994360711893</v>
      </c>
      <c r="E12" s="7">
        <v>2745</v>
      </c>
      <c r="F12" s="8">
        <f t="shared" si="5"/>
        <v>1.2347384972301374</v>
      </c>
      <c r="G12" s="7">
        <f t="shared" si="6"/>
        <v>296.337239335233</v>
      </c>
      <c r="H12" s="7">
        <f>+'[1]spesa'!$B$12</f>
        <v>916091</v>
      </c>
      <c r="I12" s="8">
        <f t="shared" si="2"/>
        <v>2.9599186604164034</v>
      </c>
      <c r="J12" s="7">
        <f t="shared" si="7"/>
        <v>355.1902392499684</v>
      </c>
      <c r="K12" s="7">
        <f t="shared" si="3"/>
        <v>1401.7269146563908</v>
      </c>
      <c r="L12" s="9">
        <f t="shared" si="4"/>
        <v>0.7239315357137128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5.75">
      <c r="A13" s="6" t="s">
        <v>12</v>
      </c>
      <c r="B13" s="7">
        <v>1901</v>
      </c>
      <c r="C13" s="8">
        <f t="shared" si="0"/>
        <v>2.2516880257220713</v>
      </c>
      <c r="D13" s="7">
        <f t="shared" si="1"/>
        <v>540.405126173297</v>
      </c>
      <c r="E13" s="7">
        <v>2951</v>
      </c>
      <c r="F13" s="8">
        <f t="shared" si="5"/>
        <v>1.3274001112299219</v>
      </c>
      <c r="G13" s="7">
        <f t="shared" si="6"/>
        <v>318.57602669518127</v>
      </c>
      <c r="H13" s="7">
        <f>+'[1]spesa'!$B$13</f>
        <v>279278</v>
      </c>
      <c r="I13" s="8">
        <f t="shared" si="2"/>
        <v>0.9023559489655201</v>
      </c>
      <c r="J13" s="7">
        <f t="shared" si="7"/>
        <v>108.28271387586241</v>
      </c>
      <c r="K13" s="7">
        <f t="shared" si="3"/>
        <v>967.2638667443408</v>
      </c>
      <c r="L13" s="9">
        <f t="shared" si="4"/>
        <v>0.49955009722008853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5.75">
      <c r="A14" s="6" t="s">
        <v>13</v>
      </c>
      <c r="B14" s="7">
        <v>13734</v>
      </c>
      <c r="C14" s="8">
        <f t="shared" si="0"/>
        <v>16.26758724106624</v>
      </c>
      <c r="D14" s="7">
        <f t="shared" si="1"/>
        <v>3904.220937855898</v>
      </c>
      <c r="E14" s="7">
        <v>46692</v>
      </c>
      <c r="F14" s="8">
        <f t="shared" si="5"/>
        <v>21.00269942173755</v>
      </c>
      <c r="G14" s="7">
        <f t="shared" si="6"/>
        <v>5040.647861217012</v>
      </c>
      <c r="H14" s="7">
        <f>+'[1]spesa'!$B$14</f>
        <v>3858134</v>
      </c>
      <c r="I14" s="8">
        <f t="shared" si="2"/>
        <v>12.46575156942594</v>
      </c>
      <c r="J14" s="7">
        <f t="shared" si="7"/>
        <v>1495.8901883311128</v>
      </c>
      <c r="K14" s="7">
        <f t="shared" si="3"/>
        <v>10440.758987404024</v>
      </c>
      <c r="L14" s="9">
        <f t="shared" si="4"/>
        <v>5.392202010775369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5.75">
      <c r="A15" s="6" t="s">
        <v>14</v>
      </c>
      <c r="B15" s="7">
        <v>2087</v>
      </c>
      <c r="C15" s="8">
        <f t="shared" si="0"/>
        <v>2.4720004785281233</v>
      </c>
      <c r="D15" s="7">
        <f t="shared" si="1"/>
        <v>593.2801148467496</v>
      </c>
      <c r="E15" s="7">
        <v>2274</v>
      </c>
      <c r="F15" s="8">
        <f t="shared" si="5"/>
        <v>1.022876263279174</v>
      </c>
      <c r="G15" s="7">
        <f t="shared" si="6"/>
        <v>245.49030318700173</v>
      </c>
      <c r="H15" s="7">
        <f>+'[1]spesa'!$B$15</f>
        <v>81655</v>
      </c>
      <c r="I15" s="8">
        <f t="shared" si="2"/>
        <v>0.26382985775026874</v>
      </c>
      <c r="J15" s="7">
        <f t="shared" si="7"/>
        <v>31.659582930032244</v>
      </c>
      <c r="K15" s="7">
        <f t="shared" si="3"/>
        <v>870.4300009637835</v>
      </c>
      <c r="L15" s="9">
        <f t="shared" si="4"/>
        <v>0.4495395791722144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5.75">
      <c r="A16" s="6" t="s">
        <v>15</v>
      </c>
      <c r="B16" s="7">
        <v>212</v>
      </c>
      <c r="C16" s="8">
        <f t="shared" si="0"/>
        <v>0.2511088171767907</v>
      </c>
      <c r="D16" s="7">
        <f t="shared" si="1"/>
        <v>60.266116122429764</v>
      </c>
      <c r="E16" s="7">
        <v>161</v>
      </c>
      <c r="F16" s="8">
        <f t="shared" si="5"/>
        <v>0.07241999929109368</v>
      </c>
      <c r="G16" s="7">
        <f t="shared" si="6"/>
        <v>17.380799829862482</v>
      </c>
      <c r="H16" s="7">
        <f>+'[1]spesa'!$B$16</f>
        <v>39581</v>
      </c>
      <c r="I16" s="8">
        <f t="shared" si="2"/>
        <v>0.12788744840626276</v>
      </c>
      <c r="J16" s="7">
        <f t="shared" si="7"/>
        <v>15.34649380875153</v>
      </c>
      <c r="K16" s="7">
        <f t="shared" si="3"/>
        <v>92.99340976104378</v>
      </c>
      <c r="L16" s="9">
        <f t="shared" si="4"/>
        <v>0.04802708804094666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5.75">
      <c r="A17" s="6" t="s">
        <v>16</v>
      </c>
      <c r="B17" s="7">
        <v>3657</v>
      </c>
      <c r="C17" s="8">
        <f t="shared" si="0"/>
        <v>4.3316270962996395</v>
      </c>
      <c r="D17" s="7">
        <f t="shared" si="1"/>
        <v>1039.5905031119134</v>
      </c>
      <c r="E17" s="7">
        <v>14737</v>
      </c>
      <c r="F17" s="8">
        <f t="shared" si="5"/>
        <v>6.628903910266133</v>
      </c>
      <c r="G17" s="7">
        <f t="shared" si="6"/>
        <v>1590.936938463872</v>
      </c>
      <c r="H17" s="7">
        <f>+'[1]spesa'!$B$17</f>
        <v>1328399</v>
      </c>
      <c r="I17" s="8">
        <f t="shared" si="2"/>
        <v>4.292098698249944</v>
      </c>
      <c r="J17" s="7">
        <f t="shared" si="7"/>
        <v>515.0518437899933</v>
      </c>
      <c r="K17" s="7">
        <f t="shared" si="3"/>
        <v>3145.5792853657786</v>
      </c>
      <c r="L17" s="9">
        <f t="shared" si="4"/>
        <v>1.624556123560133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5.75">
      <c r="A18" s="6" t="s">
        <v>17</v>
      </c>
      <c r="B18" s="7">
        <v>2297</v>
      </c>
      <c r="C18" s="8">
        <f t="shared" si="0"/>
        <v>2.7207403445994727</v>
      </c>
      <c r="D18" s="7">
        <f t="shared" si="1"/>
        <v>652.9776827038734</v>
      </c>
      <c r="E18" s="7">
        <v>5376</v>
      </c>
      <c r="F18" s="8">
        <f t="shared" si="5"/>
        <v>2.418198237198258</v>
      </c>
      <c r="G18" s="7">
        <f t="shared" si="6"/>
        <v>580.3675769275819</v>
      </c>
      <c r="H18" s="7">
        <f>+'[1]spesa'!$B$18</f>
        <v>613768</v>
      </c>
      <c r="I18" s="8">
        <f t="shared" si="2"/>
        <v>1.983103596003514</v>
      </c>
      <c r="J18" s="7">
        <f t="shared" si="7"/>
        <v>237.97243152042165</v>
      </c>
      <c r="K18" s="7">
        <f t="shared" si="3"/>
        <v>1471.317691151877</v>
      </c>
      <c r="L18" s="9">
        <f t="shared" si="4"/>
        <v>0.7598721723478011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5.75">
      <c r="A19" s="6" t="s">
        <v>18</v>
      </c>
      <c r="B19" s="7">
        <v>598</v>
      </c>
      <c r="C19" s="8">
        <f t="shared" si="0"/>
        <v>0.708316380526985</v>
      </c>
      <c r="D19" s="7">
        <f t="shared" si="1"/>
        <v>169.9959313264764</v>
      </c>
      <c r="E19" s="7">
        <v>430</v>
      </c>
      <c r="F19" s="8">
        <f t="shared" si="5"/>
        <v>0.1934198738830452</v>
      </c>
      <c r="G19" s="7">
        <f t="shared" si="6"/>
        <v>46.420769731930854</v>
      </c>
      <c r="H19" s="7">
        <f>+'[1]spesa'!$B$19</f>
        <v>21155</v>
      </c>
      <c r="I19" s="8">
        <f t="shared" si="2"/>
        <v>0.06835246636099362</v>
      </c>
      <c r="J19" s="7">
        <f t="shared" si="7"/>
        <v>8.202295963319235</v>
      </c>
      <c r="K19" s="7">
        <f t="shared" si="3"/>
        <v>224.6189970217265</v>
      </c>
      <c r="L19" s="9">
        <f t="shared" si="4"/>
        <v>0.11600603067843147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.75">
      <c r="A20" s="6" t="s">
        <v>19</v>
      </c>
      <c r="B20" s="7">
        <v>1428</v>
      </c>
      <c r="C20" s="8">
        <f t="shared" si="0"/>
        <v>1.691431089285175</v>
      </c>
      <c r="D20" s="7">
        <f t="shared" si="1"/>
        <v>405.943461428442</v>
      </c>
      <c r="E20" s="7">
        <v>3480</v>
      </c>
      <c r="F20" s="8">
        <f t="shared" si="5"/>
        <v>1.5653515374720868</v>
      </c>
      <c r="G20" s="7">
        <f t="shared" si="6"/>
        <v>375.68436899330084</v>
      </c>
      <c r="H20" s="7">
        <f>+'[1]spesa'!$B$20</f>
        <v>280996</v>
      </c>
      <c r="I20" s="8">
        <f t="shared" si="2"/>
        <v>0.907906860674723</v>
      </c>
      <c r="J20" s="7">
        <f t="shared" si="7"/>
        <v>108.94882328096675</v>
      </c>
      <c r="K20" s="7">
        <f t="shared" si="3"/>
        <v>890.5766537027096</v>
      </c>
      <c r="L20" s="9">
        <f t="shared" si="4"/>
        <v>0.45994445697279285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5.75">
      <c r="A21" s="6" t="s">
        <v>28</v>
      </c>
      <c r="B21" s="11">
        <f>3656*57.5%</f>
        <v>2102.2</v>
      </c>
      <c r="C21" s="8">
        <f t="shared" si="0"/>
        <v>2.490004506929478</v>
      </c>
      <c r="D21" s="7">
        <f t="shared" si="1"/>
        <v>597.6010816630748</v>
      </c>
      <c r="E21" s="7">
        <f>9116*57.5%</f>
        <v>5241.7</v>
      </c>
      <c r="F21" s="8">
        <f t="shared" si="5"/>
        <v>2.3577882626343207</v>
      </c>
      <c r="G21" s="7">
        <f t="shared" si="6"/>
        <v>565.869183032237</v>
      </c>
      <c r="H21" s="7">
        <f>+'[1]spesa'!$B$21*57.5%</f>
        <v>198361.19999999998</v>
      </c>
      <c r="I21" s="8">
        <f t="shared" si="2"/>
        <v>0.6409112384933268</v>
      </c>
      <c r="J21" s="7">
        <f t="shared" si="7"/>
        <v>76.9093486191992</v>
      </c>
      <c r="K21" s="7">
        <f t="shared" si="3"/>
        <v>1240.3796133145108</v>
      </c>
      <c r="L21" s="9">
        <f t="shared" si="4"/>
        <v>0.6406026087862285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5.75">
      <c r="A22" s="6" t="s">
        <v>29</v>
      </c>
      <c r="B22" s="7">
        <f>385*71%</f>
        <v>273.34999999999997</v>
      </c>
      <c r="C22" s="8">
        <f t="shared" si="0"/>
        <v>0.32377639233620625</v>
      </c>
      <c r="D22" s="7">
        <f t="shared" si="1"/>
        <v>77.7063341606895</v>
      </c>
      <c r="E22" s="7">
        <f>998*71%</f>
        <v>708.5799999999999</v>
      </c>
      <c r="F22" s="8">
        <f t="shared" si="5"/>
        <v>0.3187289633396469</v>
      </c>
      <c r="G22" s="7">
        <f t="shared" si="6"/>
        <v>76.49495120151525</v>
      </c>
      <c r="H22" s="7">
        <f>+'[1]spesa'!$B$22*71%</f>
        <v>237591.56</v>
      </c>
      <c r="I22" s="8">
        <f t="shared" si="2"/>
        <v>0.76766575809766</v>
      </c>
      <c r="J22" s="7">
        <f t="shared" si="7"/>
        <v>92.1198909717192</v>
      </c>
      <c r="K22" s="7">
        <f t="shared" si="3"/>
        <v>246.32117633392394</v>
      </c>
      <c r="L22" s="9">
        <f t="shared" si="4"/>
        <v>0.12721427090949297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5.75">
      <c r="A23" s="12"/>
      <c r="B23" s="7"/>
      <c r="C23" s="8"/>
      <c r="D23" s="7"/>
      <c r="E23" s="7"/>
      <c r="F23" s="8"/>
      <c r="G23" s="7"/>
      <c r="H23" s="7"/>
      <c r="I23" s="8"/>
      <c r="J23" s="7"/>
      <c r="K23" s="13"/>
      <c r="L23" s="9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5.75">
      <c r="A24" s="14" t="s">
        <v>20</v>
      </c>
      <c r="B24" s="15">
        <f>SUM(B6:B22)</f>
        <v>84425.55</v>
      </c>
      <c r="C24" s="16">
        <f>+B24/$B$24%</f>
        <v>100</v>
      </c>
      <c r="D24" s="15">
        <f>24000/$B$24*B24</f>
        <v>24000</v>
      </c>
      <c r="E24" s="15">
        <f>SUM(E6:E22)</f>
        <v>222314.28</v>
      </c>
      <c r="F24" s="16">
        <f t="shared" si="5"/>
        <v>100</v>
      </c>
      <c r="G24" s="15">
        <f t="shared" si="6"/>
        <v>24000</v>
      </c>
      <c r="H24" s="15">
        <f>SUM(H6:H22)</f>
        <v>30949870.759999998</v>
      </c>
      <c r="I24" s="16">
        <f>+H24/$H$24%</f>
        <v>100</v>
      </c>
      <c r="J24" s="15">
        <f>12000/$H$24*H24</f>
        <v>12000</v>
      </c>
      <c r="K24" s="15">
        <f>SUM(K6:K22)</f>
        <v>59999.999999999985</v>
      </c>
      <c r="L24" s="17">
        <f>+K24/1936.27</f>
        <v>30.98741394536918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2:30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2:30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2.75">
      <c r="A27" t="s">
        <v>36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2.75">
      <c r="A28" t="s">
        <v>21</v>
      </c>
      <c r="B28" s="10">
        <v>3656</v>
      </c>
      <c r="C28" s="10"/>
      <c r="E28" s="10">
        <v>9116</v>
      </c>
      <c r="F28" s="10"/>
      <c r="G28" s="10"/>
      <c r="H28" s="10">
        <f>+'[1]spesa'!$B$21</f>
        <v>344976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2.75">
      <c r="A29" t="s">
        <v>22</v>
      </c>
      <c r="B29" s="10">
        <v>385</v>
      </c>
      <c r="C29" s="10"/>
      <c r="D29" s="10"/>
      <c r="E29" s="10">
        <v>998</v>
      </c>
      <c r="F29" s="10"/>
      <c r="G29" s="10"/>
      <c r="H29" s="10">
        <f>+'[1]spesa'!$B$22</f>
        <v>334636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2:30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2:30" ht="12.75">
      <c r="B31" s="1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2.75">
      <c r="A32" s="19" t="s">
        <v>23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2.75">
      <c r="A33" t="s">
        <v>26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2:30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2:30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2:30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2:30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2:30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2:30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2:30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2:30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2:30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2:30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2:30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2:30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2:30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2:30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2:30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2:30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2:30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2:30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2:3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2:3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2:32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2:32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2:32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2:32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2:32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2:32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2:32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2:32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2:32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2:32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2:32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2:32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2:32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2:32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2:32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2:32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2:32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2:32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2:32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2:32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2:32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2:32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2:32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2:32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2:32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2:32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2:32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2:32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2:32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2:32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2:32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2:32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2:32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2:32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2:32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2:32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2:32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2:32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2:32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2:32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2:32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2:32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2:32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2:32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2:32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2:32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2:32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2:32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2:32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2:32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2:32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2:32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2:32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2:32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2:32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2:32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2:32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2:32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2:32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2:32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2:32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2:32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2:32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2:32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2:32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2:32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2:32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2:32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2:32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2:32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2:32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2:32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2:32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2:32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2:32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2:32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2:32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2:32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2:32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2:32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2:32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2:32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2:32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2:32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2:32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2:32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2:32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2:32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2:32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2:32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2:32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2:32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2:32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2:32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2:32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2:32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2:32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2:32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2:32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2:32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2:32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2:32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2:32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2:32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2:32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2:32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2:32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2:32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2:32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2:32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2:32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2:32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2:32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2:32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2:32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2:32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2:32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2:32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2:32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2:32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2:32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2:32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2:32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2:32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2:32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2:32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2:32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2:32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2:32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2:32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2:32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2:32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2:32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2:32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2:32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2:32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2:32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2:32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2:32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2:32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2:32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2:32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2:32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2:32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2:32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2:32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2:32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2:32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2:32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2:32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2:32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</sheetData>
  <printOptions/>
  <pageMargins left="0.81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della Sanità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Nicoletta Urru</dc:creator>
  <cp:keywords/>
  <dc:description/>
  <cp:lastModifiedBy>SBANFI</cp:lastModifiedBy>
  <cp:lastPrinted>2002-02-22T14:31:47Z</cp:lastPrinted>
  <dcterms:created xsi:type="dcterms:W3CDTF">2000-10-25T12:29:23Z</dcterms:created>
  <dcterms:modified xsi:type="dcterms:W3CDTF">2002-02-25T09:28:56Z</dcterms:modified>
  <cp:category/>
  <cp:version/>
  <cp:contentType/>
  <cp:contentStatus/>
</cp:coreProperties>
</file>