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tab_nota" sheetId="1" r:id="rId1"/>
  </sheets>
  <definedNames>
    <definedName name="_xlnm.Print_Area" localSheetId="0">'tab_nota'!$A$1:$P$93</definedName>
  </definedNames>
  <calcPr fullCalcOnLoad="1"/>
</workbook>
</file>

<file path=xl/sharedStrings.xml><?xml version="1.0" encoding="utf-8"?>
<sst xmlns="http://schemas.openxmlformats.org/spreadsheetml/2006/main" count="153" uniqueCount="71">
  <si>
    <t xml:space="preserve">Programma aggiuntivo - Piano finanziario alla data del 1 gennaio 2002   </t>
  </si>
  <si>
    <t>IMPORTI INDICATI IN EURO</t>
  </si>
  <si>
    <t>SOTTOPROGRAMMI</t>
  </si>
  <si>
    <t>Assegnato per Programma Aggiuntivo</t>
  </si>
  <si>
    <r>
      <t xml:space="preserve">INTERVENTI PER L'ATTUAZIONE                        a cura dell'Unità Operativa  STP11                                      </t>
    </r>
    <r>
      <rPr>
        <i/>
        <vertAlign val="superscript"/>
        <sz val="8"/>
        <rFont val="Times New Roman"/>
        <family val="1"/>
      </rPr>
      <t>(1)</t>
    </r>
  </si>
  <si>
    <t>TOTALE</t>
  </si>
  <si>
    <t>Interessi attivi maturati al 30.6.2002</t>
  </si>
  <si>
    <t>effettivamente disponibili</t>
  </si>
  <si>
    <t>per completamenti</t>
  </si>
  <si>
    <r>
      <t>per spese di gestione</t>
    </r>
    <r>
      <rPr>
        <i/>
        <sz val="8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i/>
        <sz val="7"/>
        <rFont val="Times New Roman"/>
        <family val="1"/>
      </rPr>
      <t>(Accantonamento 1% ai sensi della Delibera CIPE 69/2000)</t>
    </r>
  </si>
  <si>
    <r>
      <t xml:space="preserve">per riprogrammazioni   </t>
    </r>
    <r>
      <rPr>
        <i/>
        <sz val="10"/>
        <rFont val="Times New Roman"/>
        <family val="1"/>
      </rPr>
      <t>(2)</t>
    </r>
  </si>
  <si>
    <t>(1)</t>
  </si>
  <si>
    <t>(2)</t>
  </si>
  <si>
    <t>(3)=(1)-(2)</t>
  </si>
  <si>
    <t>(4)</t>
  </si>
  <si>
    <t>(5)=(3)+(4)</t>
  </si>
  <si>
    <t>(6)</t>
  </si>
  <si>
    <t>(7)</t>
  </si>
  <si>
    <t>(8)</t>
  </si>
  <si>
    <t>(9)=(5)-(6)-(7)-(8)</t>
  </si>
  <si>
    <t>STP1</t>
  </si>
  <si>
    <t>Agro Nocerino Sarnese</t>
  </si>
  <si>
    <t>STP2</t>
  </si>
  <si>
    <t>Alto Belice Corleonese</t>
  </si>
  <si>
    <t>STP3</t>
  </si>
  <si>
    <t>Calatino Sud Simeto</t>
  </si>
  <si>
    <t>STP4</t>
  </si>
  <si>
    <t>Catania Sud</t>
  </si>
  <si>
    <t>STP5</t>
  </si>
  <si>
    <t>Matese</t>
  </si>
  <si>
    <t>STP6</t>
  </si>
  <si>
    <t>Città del Fare</t>
  </si>
  <si>
    <t>STP7</t>
  </si>
  <si>
    <t>Nord Barese Ofantino</t>
  </si>
  <si>
    <t>STP8</t>
  </si>
  <si>
    <t>Provincia di Oristano</t>
  </si>
  <si>
    <t>TOTALE -1</t>
  </si>
  <si>
    <t>STP9</t>
  </si>
  <si>
    <t>Sangro Aventino *</t>
  </si>
  <si>
    <t>STP10</t>
  </si>
  <si>
    <t>Appennino Centrale *</t>
  </si>
  <si>
    <t>TOTALE -2</t>
  </si>
  <si>
    <t>STP11</t>
  </si>
  <si>
    <t>Assistenza tecnica, animazione, monitoraggio e valutazione *</t>
  </si>
  <si>
    <t>IMPORTI INDICATI IN LIRE</t>
  </si>
  <si>
    <t>Progetti finiti</t>
  </si>
  <si>
    <t>* Le somme della colonna 1 afferiscono alla parte di Programma da realizzare</t>
  </si>
  <si>
    <t>NOTE</t>
  </si>
  <si>
    <t>1 - La categoria degli INTERVENTI PER L'ATTUAZIONE si articola nelle voci di spesa sotto elencate:</t>
  </si>
  <si>
    <t>Controlli KPMG (2064/87)</t>
  </si>
  <si>
    <t>Iniziative comuni</t>
  </si>
  <si>
    <t>Unità Operativa</t>
  </si>
  <si>
    <t>Monitoraggio</t>
  </si>
  <si>
    <t>Controlli U.O. (L. 488 - 2064/87)</t>
  </si>
  <si>
    <t>Importi in Euro</t>
  </si>
  <si>
    <t>MODIFICHE:</t>
  </si>
  <si>
    <t>Oristano - 30/7/2002 - email</t>
  </si>
  <si>
    <t>Oristano - 31/7/2002 - email</t>
  </si>
  <si>
    <t>Progetti finiti                      al 31.12.2001</t>
  </si>
  <si>
    <t>Somme impegnate per Programma Aggiuntivo</t>
  </si>
  <si>
    <r>
      <t>Spese di gestione</t>
    </r>
    <r>
      <rPr>
        <i/>
        <sz val="8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i/>
        <sz val="7"/>
        <rFont val="Times New Roman"/>
        <family val="1"/>
      </rPr>
      <t>(Accantonamento 1% ai sensi della Delibera CIPE 69/2000)</t>
    </r>
  </si>
  <si>
    <r>
      <t xml:space="preserve">Somme disponibili          per riprogrammazione            </t>
    </r>
    <r>
      <rPr>
        <i/>
        <sz val="10"/>
        <rFont val="Times New Roman"/>
        <family val="1"/>
      </rPr>
      <t>(2)</t>
    </r>
  </si>
  <si>
    <t>Progetti                          da completare</t>
  </si>
  <si>
    <t>POM SVILUPPO LOCALE - PATTI TERRITORIALI PER L'OCCUPAZIONE</t>
  </si>
  <si>
    <r>
      <t xml:space="preserve">INTERVENTI PER L'ATTUAZIONE                        a cura dell'Unità Operativa  STP11                                      </t>
    </r>
    <r>
      <rPr>
        <i/>
        <vertAlign val="superscript"/>
        <sz val="7"/>
        <rFont val="Times New Roman"/>
        <family val="1"/>
      </rPr>
      <t>(1)</t>
    </r>
  </si>
  <si>
    <r>
      <t>Spese di gestione</t>
    </r>
    <r>
      <rPr>
        <i/>
        <sz val="7"/>
        <rFont val="Times New Roman"/>
        <family val="1"/>
      </rPr>
      <t xml:space="preserve">  (Accantonamento 1% ai sensi della Delibera CIPE 69/2000)</t>
    </r>
  </si>
  <si>
    <t>Interessi attivi maturati al 31.5.2002</t>
  </si>
  <si>
    <t>fondi strutt.</t>
  </si>
  <si>
    <t>fondi naz.</t>
  </si>
  <si>
    <t>Interessi attivi maturati al 31.12.2001</t>
  </si>
  <si>
    <t>Somme disponibili          per riprogrammazione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</si>
</sst>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000_-;\-* #,##0.0000_-;_-* &quot;-&quot;_-;_-@_-"/>
    <numFmt numFmtId="165" formatCode="_-* #,##0.00_-;\-* #,##0.00_-;_-* &quot;-&quot;????_-;_-@_-"/>
    <numFmt numFmtId="166" formatCode="_-* #,##0.00_-;\-* #,##0.00_-;_-* &quot;-&quot;_-;_-@_-"/>
    <numFmt numFmtId="167" formatCode="_-* #,##0.0000_-;\-* #,##0.0000_-;_-* &quot;-&quot;????_-;_-@_-"/>
    <numFmt numFmtId="168" formatCode="_-* #,##0_-;\-* #,##0_-;_-* &quot;-&quot;????_-;_-@_-"/>
    <numFmt numFmtId="169" formatCode="#,##0.0"/>
    <numFmt numFmtId="170" formatCode="_-* #,##0.0_-;\-* #,##0.0_-;_-* &quot;-&quot;_-;_-@_-"/>
  </numFmts>
  <fonts count="3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i/>
      <vertAlign val="superscript"/>
      <sz val="8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6"/>
      <name val="Times New Roman"/>
      <family val="1"/>
    </font>
    <font>
      <sz val="7"/>
      <name val="Lucida Console"/>
      <family val="3"/>
    </font>
    <font>
      <sz val="6"/>
      <name val="Arial"/>
      <family val="0"/>
    </font>
    <font>
      <b/>
      <sz val="10"/>
      <color indexed="9"/>
      <name val="Times New Roman"/>
      <family val="1"/>
    </font>
    <font>
      <sz val="10"/>
      <color indexed="22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0"/>
    </font>
    <font>
      <sz val="10"/>
      <color indexed="9"/>
      <name val="Times New Roman"/>
      <family val="1"/>
    </font>
    <font>
      <sz val="10"/>
      <color indexed="55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22"/>
      <name val="Arial"/>
      <family val="2"/>
    </font>
    <font>
      <b/>
      <i/>
      <sz val="8"/>
      <name val="Arial"/>
      <family val="2"/>
    </font>
    <font>
      <b/>
      <sz val="7"/>
      <name val="Times New Roman"/>
      <family val="1"/>
    </font>
    <font>
      <i/>
      <vertAlign val="superscript"/>
      <sz val="7"/>
      <name val="Times New Roman"/>
      <family val="1"/>
    </font>
    <font>
      <sz val="7"/>
      <name val="Times New Roman"/>
      <family val="1"/>
    </font>
    <font>
      <i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4"/>
      <name val="Arial"/>
      <family val="2"/>
    </font>
    <font>
      <sz val="6"/>
      <color indexed="9"/>
      <name val="Times New Roman"/>
      <family val="1"/>
    </font>
    <font>
      <i/>
      <sz val="10"/>
      <color indexed="9"/>
      <name val="Times New Roman"/>
      <family val="1"/>
    </font>
    <font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16" applyNumberFormat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64" fontId="0" fillId="0" borderId="0" xfId="16" applyNumberFormat="1" applyBorder="1" applyAlignment="1">
      <alignment/>
    </xf>
    <xf numFmtId="165" fontId="0" fillId="0" borderId="0" xfId="0" applyNumberFormat="1" applyFont="1" applyFill="1" applyBorder="1" applyAlignment="1">
      <alignment/>
    </xf>
    <xf numFmtId="164" fontId="3" fillId="0" borderId="0" xfId="16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164" fontId="7" fillId="0" borderId="1" xfId="16" applyNumberFormat="1" applyFont="1" applyFill="1" applyBorder="1" applyAlignment="1">
      <alignment horizontal="center" vertical="center" wrapText="1"/>
    </xf>
    <xf numFmtId="164" fontId="7" fillId="0" borderId="2" xfId="16" applyNumberFormat="1" applyFont="1" applyFill="1" applyBorder="1" applyAlignment="1">
      <alignment horizontal="center" vertical="center" wrapText="1"/>
    </xf>
    <xf numFmtId="164" fontId="7" fillId="0" borderId="3" xfId="16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1" fillId="0" borderId="4" xfId="16" applyNumberFormat="1" applyFont="1" applyBorder="1" applyAlignment="1" quotePrefix="1">
      <alignment horizontal="center" vertical="center" wrapText="1"/>
    </xf>
    <xf numFmtId="165" fontId="12" fillId="0" borderId="4" xfId="0" applyNumberFormat="1" applyFont="1" applyFill="1" applyBorder="1" applyAlignment="1" quotePrefix="1">
      <alignment horizontal="center" vertical="center" wrapText="1"/>
    </xf>
    <xf numFmtId="164" fontId="11" fillId="0" borderId="5" xfId="16" applyNumberFormat="1" applyFont="1" applyBorder="1" applyAlignment="1" quotePrefix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65" fontId="7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6" xfId="0" applyFont="1" applyFill="1" applyBorder="1" applyAlignment="1">
      <alignment vertical="top"/>
    </xf>
    <xf numFmtId="0" fontId="7" fillId="0" borderId="11" xfId="0" applyFont="1" applyFill="1" applyBorder="1" applyAlignment="1">
      <alignment/>
    </xf>
    <xf numFmtId="4" fontId="3" fillId="0" borderId="4" xfId="16" applyNumberFormat="1" applyFont="1" applyFill="1" applyBorder="1" applyAlignment="1">
      <alignment/>
    </xf>
    <xf numFmtId="4" fontId="7" fillId="0" borderId="4" xfId="16" applyNumberFormat="1" applyFont="1" applyFill="1" applyBorder="1" applyAlignment="1">
      <alignment/>
    </xf>
    <xf numFmtId="4" fontId="7" fillId="0" borderId="4" xfId="16" applyNumberFormat="1" applyFont="1" applyBorder="1" applyAlignment="1">
      <alignment horizontal="right"/>
    </xf>
    <xf numFmtId="4" fontId="3" fillId="0" borderId="4" xfId="16" applyNumberFormat="1" applyFont="1" applyFill="1" applyBorder="1" applyAlignment="1">
      <alignment horizontal="right"/>
    </xf>
    <xf numFmtId="4" fontId="7" fillId="0" borderId="4" xfId="16" applyNumberFormat="1" applyFont="1" applyFill="1" applyBorder="1" applyAlignment="1">
      <alignment horizontal="right"/>
    </xf>
    <xf numFmtId="4" fontId="7" fillId="0" borderId="5" xfId="16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" fontId="7" fillId="0" borderId="12" xfId="16" applyNumberFormat="1" applyFont="1" applyFill="1" applyBorder="1" applyAlignment="1">
      <alignment horizontal="right"/>
    </xf>
    <xf numFmtId="0" fontId="0" fillId="0" borderId="6" xfId="0" applyFill="1" applyBorder="1" applyAlignment="1">
      <alignment vertical="top"/>
    </xf>
    <xf numFmtId="0" fontId="3" fillId="0" borderId="11" xfId="0" applyFont="1" applyFill="1" applyBorder="1" applyAlignment="1">
      <alignment/>
    </xf>
    <xf numFmtId="4" fontId="3" fillId="0" borderId="5" xfId="16" applyNumberFormat="1" applyFont="1" applyFill="1" applyBorder="1" applyAlignment="1">
      <alignment/>
    </xf>
    <xf numFmtId="3" fontId="3" fillId="0" borderId="4" xfId="16" applyNumberFormat="1" applyFont="1" applyFill="1" applyBorder="1" applyAlignment="1">
      <alignment/>
    </xf>
    <xf numFmtId="3" fontId="3" fillId="0" borderId="4" xfId="16" applyNumberFormat="1" applyFont="1" applyFill="1" applyBorder="1" applyAlignment="1">
      <alignment horizontal="right"/>
    </xf>
    <xf numFmtId="3" fontId="3" fillId="0" borderId="12" xfId="16" applyNumberFormat="1" applyFont="1" applyFill="1" applyBorder="1" applyAlignment="1">
      <alignment horizontal="right"/>
    </xf>
    <xf numFmtId="3" fontId="3" fillId="0" borderId="5" xfId="16" applyNumberFormat="1" applyFont="1" applyFill="1" applyBorder="1" applyAlignment="1">
      <alignment horizontal="right"/>
    </xf>
    <xf numFmtId="4" fontId="7" fillId="2" borderId="4" xfId="16" applyNumberFormat="1" applyFont="1" applyFill="1" applyBorder="1" applyAlignment="1">
      <alignment/>
    </xf>
    <xf numFmtId="0" fontId="7" fillId="0" borderId="6" xfId="0" applyFont="1" applyBorder="1" applyAlignment="1">
      <alignment vertical="top"/>
    </xf>
    <xf numFmtId="0" fontId="7" fillId="0" borderId="11" xfId="0" applyFont="1" applyBorder="1" applyAlignment="1">
      <alignment/>
    </xf>
    <xf numFmtId="4" fontId="3" fillId="0" borderId="4" xfId="16" applyNumberFormat="1" applyFont="1" applyBorder="1" applyAlignment="1">
      <alignment/>
    </xf>
    <xf numFmtId="4" fontId="3" fillId="0" borderId="4" xfId="16" applyNumberFormat="1" applyFont="1" applyBorder="1" applyAlignment="1">
      <alignment horizontal="right"/>
    </xf>
    <xf numFmtId="4" fontId="15" fillId="2" borderId="4" xfId="16" applyNumberFormat="1" applyFont="1" applyFill="1" applyBorder="1" applyAlignment="1">
      <alignment/>
    </xf>
    <xf numFmtId="0" fontId="0" fillId="0" borderId="6" xfId="0" applyBorder="1" applyAlignment="1">
      <alignment vertical="top"/>
    </xf>
    <xf numFmtId="3" fontId="3" fillId="0" borderId="4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3" fontId="3" fillId="0" borderId="4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0" fontId="3" fillId="0" borderId="11" xfId="0" applyFont="1" applyBorder="1" applyAlignment="1">
      <alignment/>
    </xf>
    <xf numFmtId="0" fontId="0" fillId="0" borderId="13" xfId="0" applyBorder="1" applyAlignment="1">
      <alignment vertical="top"/>
    </xf>
    <xf numFmtId="0" fontId="7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166" fontId="7" fillId="0" borderId="14" xfId="16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>
      <alignment/>
    </xf>
    <xf numFmtId="0" fontId="10" fillId="0" borderId="17" xfId="0" applyFont="1" applyBorder="1" applyAlignment="1">
      <alignment vertical="top"/>
    </xf>
    <xf numFmtId="0" fontId="5" fillId="0" borderId="18" xfId="0" applyFont="1" applyBorder="1" applyAlignment="1">
      <alignment wrapText="1"/>
    </xf>
    <xf numFmtId="4" fontId="16" fillId="0" borderId="1" xfId="0" applyNumberFormat="1" applyFont="1" applyBorder="1" applyAlignment="1">
      <alignment horizontal="right" vertical="center"/>
    </xf>
    <xf numFmtId="3" fontId="16" fillId="2" borderId="1" xfId="0" applyNumberFormat="1" applyFont="1" applyFill="1" applyBorder="1" applyAlignment="1">
      <alignment horizontal="right" vertical="center"/>
    </xf>
    <xf numFmtId="3" fontId="10" fillId="2" borderId="1" xfId="0" applyNumberFormat="1" applyFont="1" applyFill="1" applyBorder="1" applyAlignment="1">
      <alignment horizontal="right" vertical="center"/>
    </xf>
    <xf numFmtId="165" fontId="10" fillId="2" borderId="1" xfId="0" applyNumberFormat="1" applyFont="1" applyFill="1" applyBorder="1" applyAlignment="1">
      <alignment horizontal="right" vertical="center"/>
    </xf>
    <xf numFmtId="3" fontId="16" fillId="2" borderId="2" xfId="0" applyNumberFormat="1" applyFont="1" applyFill="1" applyBorder="1" applyAlignment="1">
      <alignment horizontal="right" vertical="center"/>
    </xf>
    <xf numFmtId="3" fontId="16" fillId="2" borderId="3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0" fillId="0" borderId="19" xfId="0" applyBorder="1" applyAlignment="1">
      <alignment vertical="top"/>
    </xf>
    <xf numFmtId="0" fontId="0" fillId="0" borderId="20" xfId="0" applyBorder="1" applyAlignment="1">
      <alignment/>
    </xf>
    <xf numFmtId="167" fontId="0" fillId="0" borderId="21" xfId="0" applyNumberFormat="1" applyBorder="1" applyAlignment="1">
      <alignment/>
    </xf>
    <xf numFmtId="165" fontId="0" fillId="0" borderId="21" xfId="0" applyNumberFormat="1" applyFont="1" applyFill="1" applyBorder="1" applyAlignment="1">
      <alignment/>
    </xf>
    <xf numFmtId="167" fontId="0" fillId="0" borderId="21" xfId="0" applyNumberFormat="1" applyFill="1" applyBorder="1" applyAlignment="1">
      <alignment/>
    </xf>
    <xf numFmtId="167" fontId="0" fillId="0" borderId="22" xfId="0" applyNumberFormat="1" applyFill="1" applyBorder="1" applyAlignment="1">
      <alignment/>
    </xf>
    <xf numFmtId="167" fontId="0" fillId="0" borderId="23" xfId="0" applyNumberFormat="1" applyFill="1" applyBorder="1" applyAlignment="1">
      <alignment/>
    </xf>
    <xf numFmtId="0" fontId="18" fillId="0" borderId="8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7" fontId="0" fillId="0" borderId="21" xfId="0" applyNumberFormat="1" applyBorder="1" applyAlignment="1">
      <alignment horizontal="right"/>
    </xf>
    <xf numFmtId="167" fontId="0" fillId="0" borderId="23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16" applyNumberFormat="1" applyBorder="1" applyAlignment="1">
      <alignment/>
    </xf>
    <xf numFmtId="167" fontId="0" fillId="0" borderId="0" xfId="0" applyNumberFormat="1" applyFill="1" applyBorder="1" applyAlignment="1">
      <alignment/>
    </xf>
    <xf numFmtId="4" fontId="7" fillId="0" borderId="4" xfId="16" applyNumberFormat="1" applyFont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1" xfId="0" applyFont="1" applyBorder="1" applyAlignment="1">
      <alignment vertical="center"/>
    </xf>
    <xf numFmtId="166" fontId="22" fillId="0" borderId="1" xfId="16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6" xfId="0" applyFont="1" applyFill="1" applyBorder="1" applyAlignment="1">
      <alignment vertical="top"/>
    </xf>
    <xf numFmtId="0" fontId="23" fillId="0" borderId="11" xfId="0" applyFont="1" applyFill="1" applyBorder="1" applyAlignment="1">
      <alignment/>
    </xf>
    <xf numFmtId="4" fontId="24" fillId="0" borderId="4" xfId="16" applyNumberFormat="1" applyFont="1" applyFill="1" applyBorder="1" applyAlignment="1">
      <alignment/>
    </xf>
    <xf numFmtId="4" fontId="23" fillId="0" borderId="4" xfId="16" applyNumberFormat="1" applyFont="1" applyFill="1" applyBorder="1" applyAlignment="1">
      <alignment/>
    </xf>
    <xf numFmtId="4" fontId="23" fillId="0" borderId="4" xfId="16" applyNumberFormat="1" applyFont="1" applyBorder="1" applyAlignment="1">
      <alignment horizontal="right"/>
    </xf>
    <xf numFmtId="4" fontId="23" fillId="0" borderId="4" xfId="16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4" fontId="23" fillId="0" borderId="12" xfId="16" applyNumberFormat="1" applyFont="1" applyFill="1" applyBorder="1" applyAlignment="1">
      <alignment horizontal="right"/>
    </xf>
    <xf numFmtId="0" fontId="24" fillId="0" borderId="11" xfId="0" applyFont="1" applyFill="1" applyBorder="1" applyAlignment="1">
      <alignment/>
    </xf>
    <xf numFmtId="3" fontId="24" fillId="0" borderId="4" xfId="16" applyNumberFormat="1" applyFont="1" applyFill="1" applyBorder="1" applyAlignment="1">
      <alignment/>
    </xf>
    <xf numFmtId="3" fontId="24" fillId="0" borderId="4" xfId="16" applyNumberFormat="1" applyFont="1" applyFill="1" applyBorder="1" applyAlignment="1">
      <alignment horizontal="right"/>
    </xf>
    <xf numFmtId="3" fontId="24" fillId="0" borderId="12" xfId="16" applyNumberFormat="1" applyFont="1" applyFill="1" applyBorder="1" applyAlignment="1">
      <alignment horizontal="right"/>
    </xf>
    <xf numFmtId="3" fontId="24" fillId="0" borderId="5" xfId="16" applyNumberFormat="1" applyFont="1" applyFill="1" applyBorder="1" applyAlignment="1">
      <alignment horizontal="right"/>
    </xf>
    <xf numFmtId="4" fontId="23" fillId="2" borderId="4" xfId="16" applyNumberFormat="1" applyFont="1" applyFill="1" applyBorder="1" applyAlignment="1">
      <alignment/>
    </xf>
    <xf numFmtId="0" fontId="23" fillId="0" borderId="6" xfId="0" applyFont="1" applyBorder="1" applyAlignment="1">
      <alignment vertical="top"/>
    </xf>
    <xf numFmtId="0" fontId="23" fillId="0" borderId="11" xfId="0" applyFont="1" applyBorder="1" applyAlignment="1">
      <alignment/>
    </xf>
    <xf numFmtId="4" fontId="24" fillId="0" borderId="4" xfId="16" applyNumberFormat="1" applyFont="1" applyBorder="1" applyAlignment="1">
      <alignment/>
    </xf>
    <xf numFmtId="4" fontId="25" fillId="2" borderId="4" xfId="16" applyNumberFormat="1" applyFont="1" applyFill="1" applyBorder="1" applyAlignment="1">
      <alignment/>
    </xf>
    <xf numFmtId="0" fontId="23" fillId="0" borderId="0" xfId="0" applyFont="1" applyAlignment="1">
      <alignment/>
    </xf>
    <xf numFmtId="3" fontId="24" fillId="0" borderId="4" xfId="0" applyNumberFormat="1" applyFont="1" applyBorder="1" applyAlignment="1">
      <alignment/>
    </xf>
    <xf numFmtId="3" fontId="23" fillId="0" borderId="4" xfId="0" applyNumberFormat="1" applyFont="1" applyBorder="1" applyAlignment="1">
      <alignment/>
    </xf>
    <xf numFmtId="3" fontId="24" fillId="0" borderId="4" xfId="0" applyNumberFormat="1" applyFont="1" applyFill="1" applyBorder="1" applyAlignment="1">
      <alignment horizontal="right"/>
    </xf>
    <xf numFmtId="3" fontId="24" fillId="0" borderId="12" xfId="0" applyNumberFormat="1" applyFont="1" applyFill="1" applyBorder="1" applyAlignment="1">
      <alignment horizontal="right"/>
    </xf>
    <xf numFmtId="3" fontId="24" fillId="0" borderId="5" xfId="0" applyNumberFormat="1" applyFont="1" applyFill="1" applyBorder="1" applyAlignment="1">
      <alignment horizontal="right"/>
    </xf>
    <xf numFmtId="0" fontId="24" fillId="0" borderId="11" xfId="0" applyFont="1" applyBorder="1" applyAlignment="1">
      <alignment/>
    </xf>
    <xf numFmtId="0" fontId="23" fillId="0" borderId="13" xfId="0" applyFont="1" applyBorder="1" applyAlignment="1">
      <alignment vertical="top"/>
    </xf>
    <xf numFmtId="0" fontId="23" fillId="0" borderId="14" xfId="0" applyFont="1" applyBorder="1" applyAlignment="1">
      <alignment/>
    </xf>
    <xf numFmtId="3" fontId="24" fillId="0" borderId="14" xfId="0" applyNumberFormat="1" applyFont="1" applyBorder="1" applyAlignment="1">
      <alignment/>
    </xf>
    <xf numFmtId="3" fontId="23" fillId="0" borderId="14" xfId="0" applyNumberFormat="1" applyFont="1" applyBorder="1" applyAlignment="1">
      <alignment/>
    </xf>
    <xf numFmtId="166" fontId="23" fillId="0" borderId="14" xfId="16" applyNumberFormat="1" applyFont="1" applyFill="1" applyBorder="1" applyAlignment="1">
      <alignment/>
    </xf>
    <xf numFmtId="3" fontId="24" fillId="0" borderId="14" xfId="0" applyNumberFormat="1" applyFont="1" applyFill="1" applyBorder="1" applyAlignment="1">
      <alignment horizontal="right"/>
    </xf>
    <xf numFmtId="3" fontId="24" fillId="0" borderId="15" xfId="0" applyNumberFormat="1" applyFont="1" applyFill="1" applyBorder="1" applyAlignment="1">
      <alignment horizontal="right"/>
    </xf>
    <xf numFmtId="3" fontId="24" fillId="0" borderId="16" xfId="0" applyNumberFormat="1" applyFont="1" applyFill="1" applyBorder="1" applyAlignment="1">
      <alignment horizontal="right"/>
    </xf>
    <xf numFmtId="165" fontId="23" fillId="0" borderId="4" xfId="0" applyNumberFormat="1" applyFont="1" applyFill="1" applyBorder="1" applyAlignment="1">
      <alignment/>
    </xf>
    <xf numFmtId="0" fontId="22" fillId="0" borderId="17" xfId="0" applyFont="1" applyBorder="1" applyAlignment="1">
      <alignment vertical="top"/>
    </xf>
    <xf numFmtId="0" fontId="22" fillId="0" borderId="18" xfId="0" applyFont="1" applyBorder="1" applyAlignment="1">
      <alignment wrapText="1"/>
    </xf>
    <xf numFmtId="4" fontId="26" fillId="0" borderId="1" xfId="0" applyNumberFormat="1" applyFont="1" applyBorder="1" applyAlignment="1">
      <alignment horizontal="right" vertical="center"/>
    </xf>
    <xf numFmtId="3" fontId="26" fillId="2" borderId="1" xfId="0" applyNumberFormat="1" applyFont="1" applyFill="1" applyBorder="1" applyAlignment="1">
      <alignment horizontal="right" vertical="center"/>
    </xf>
    <xf numFmtId="3" fontId="22" fillId="2" borderId="1" xfId="0" applyNumberFormat="1" applyFont="1" applyFill="1" applyBorder="1" applyAlignment="1">
      <alignment horizontal="right" vertical="center"/>
    </xf>
    <xf numFmtId="165" fontId="22" fillId="2" borderId="1" xfId="0" applyNumberFormat="1" applyFont="1" applyFill="1" applyBorder="1" applyAlignment="1">
      <alignment horizontal="right" vertical="center"/>
    </xf>
    <xf numFmtId="3" fontId="26" fillId="2" borderId="2" xfId="0" applyNumberFormat="1" applyFont="1" applyFill="1" applyBorder="1" applyAlignment="1">
      <alignment horizontal="right" vertical="center"/>
    </xf>
    <xf numFmtId="3" fontId="26" fillId="2" borderId="3" xfId="0" applyNumberFormat="1" applyFont="1" applyFill="1" applyBorder="1" applyAlignment="1">
      <alignment horizontal="right" vertic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30" fillId="0" borderId="18" xfId="0" applyFont="1" applyBorder="1" applyAlignment="1">
      <alignment wrapText="1"/>
    </xf>
    <xf numFmtId="3" fontId="23" fillId="0" borderId="4" xfId="0" applyNumberFormat="1" applyFont="1" applyFill="1" applyBorder="1" applyAlignment="1">
      <alignment/>
    </xf>
    <xf numFmtId="3" fontId="23" fillId="0" borderId="5" xfId="0" applyNumberFormat="1" applyFont="1" applyFill="1" applyBorder="1" applyAlignment="1">
      <alignment/>
    </xf>
    <xf numFmtId="3" fontId="24" fillId="0" borderId="4" xfId="0" applyNumberFormat="1" applyFont="1" applyFill="1" applyBorder="1" applyAlignment="1">
      <alignment/>
    </xf>
    <xf numFmtId="3" fontId="24" fillId="0" borderId="5" xfId="0" applyNumberFormat="1" applyFont="1" applyFill="1" applyBorder="1" applyAlignment="1">
      <alignment/>
    </xf>
    <xf numFmtId="168" fontId="23" fillId="0" borderId="4" xfId="16" applyNumberFormat="1" applyFont="1" applyFill="1" applyBorder="1" applyAlignment="1">
      <alignment/>
    </xf>
    <xf numFmtId="3" fontId="24" fillId="0" borderId="4" xfId="16" applyNumberFormat="1" applyFont="1" applyBorder="1" applyAlignment="1">
      <alignment/>
    </xf>
    <xf numFmtId="168" fontId="23" fillId="2" borderId="4" xfId="0" applyNumberFormat="1" applyFont="1" applyFill="1" applyBorder="1" applyAlignment="1">
      <alignment/>
    </xf>
    <xf numFmtId="168" fontId="23" fillId="0" borderId="4" xfId="0" applyNumberFormat="1" applyFont="1" applyFill="1" applyBorder="1" applyAlignment="1">
      <alignment/>
    </xf>
    <xf numFmtId="3" fontId="23" fillId="0" borderId="14" xfId="0" applyNumberFormat="1" applyFont="1" applyBorder="1" applyAlignment="1">
      <alignment horizontal="right"/>
    </xf>
    <xf numFmtId="3" fontId="24" fillId="0" borderId="14" xfId="0" applyNumberFormat="1" applyFont="1" applyBorder="1" applyAlignment="1">
      <alignment horizontal="right"/>
    </xf>
    <xf numFmtId="165" fontId="23" fillId="0" borderId="14" xfId="0" applyNumberFormat="1" applyFont="1" applyFill="1" applyBorder="1" applyAlignment="1">
      <alignment/>
    </xf>
    <xf numFmtId="3" fontId="23" fillId="0" borderId="4" xfId="0" applyNumberFormat="1" applyFont="1" applyBorder="1" applyAlignment="1">
      <alignment horizontal="right"/>
    </xf>
    <xf numFmtId="3" fontId="24" fillId="0" borderId="4" xfId="0" applyNumberFormat="1" applyFont="1" applyBorder="1" applyAlignment="1">
      <alignment horizontal="right"/>
    </xf>
    <xf numFmtId="3" fontId="24" fillId="0" borderId="24" xfId="0" applyNumberFormat="1" applyFont="1" applyFill="1" applyBorder="1" applyAlignment="1">
      <alignment horizontal="right"/>
    </xf>
    <xf numFmtId="3" fontId="26" fillId="0" borderId="1" xfId="0" applyNumberFormat="1" applyFont="1" applyBorder="1" applyAlignment="1">
      <alignment horizontal="right" vertical="center"/>
    </xf>
    <xf numFmtId="0" fontId="32" fillId="0" borderId="11" xfId="0" applyFont="1" applyFill="1" applyBorder="1" applyAlignment="1">
      <alignment/>
    </xf>
    <xf numFmtId="4" fontId="32" fillId="0" borderId="4" xfId="16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11" xfId="0" applyFont="1" applyBorder="1" applyAlignment="1">
      <alignment/>
    </xf>
    <xf numFmtId="4" fontId="32" fillId="0" borderId="4" xfId="16" applyNumberFormat="1" applyFont="1" applyBorder="1" applyAlignment="1">
      <alignment/>
    </xf>
    <xf numFmtId="0" fontId="31" fillId="0" borderId="0" xfId="0" applyFont="1" applyAlignment="1">
      <alignment/>
    </xf>
    <xf numFmtId="0" fontId="0" fillId="0" borderId="4" xfId="0" applyBorder="1" applyAlignment="1">
      <alignment/>
    </xf>
    <xf numFmtId="0" fontId="23" fillId="0" borderId="4" xfId="0" applyFont="1" applyFill="1" applyBorder="1" applyAlignment="1">
      <alignment vertical="top"/>
    </xf>
    <xf numFmtId="0" fontId="31" fillId="0" borderId="4" xfId="0" applyFont="1" applyFill="1" applyBorder="1" applyAlignment="1">
      <alignment vertical="top"/>
    </xf>
    <xf numFmtId="0" fontId="23" fillId="0" borderId="4" xfId="0" applyFont="1" applyBorder="1" applyAlignment="1">
      <alignment vertical="top"/>
    </xf>
    <xf numFmtId="0" fontId="31" fillId="0" borderId="4" xfId="0" applyFont="1" applyBorder="1" applyAlignment="1">
      <alignment vertical="top"/>
    </xf>
    <xf numFmtId="0" fontId="23" fillId="0" borderId="14" xfId="0" applyFont="1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/>
    </xf>
    <xf numFmtId="167" fontId="0" fillId="0" borderId="25" xfId="0" applyNumberFormat="1" applyBorder="1" applyAlignment="1">
      <alignment/>
    </xf>
    <xf numFmtId="165" fontId="0" fillId="0" borderId="25" xfId="0" applyNumberFormat="1" applyFont="1" applyFill="1" applyBorder="1" applyAlignment="1">
      <alignment/>
    </xf>
    <xf numFmtId="167" fontId="0" fillId="0" borderId="25" xfId="0" applyNumberFormat="1" applyFill="1" applyBorder="1" applyAlignment="1">
      <alignment/>
    </xf>
    <xf numFmtId="167" fontId="0" fillId="0" borderId="27" xfId="0" applyNumberFormat="1" applyFill="1" applyBorder="1" applyAlignment="1">
      <alignment/>
    </xf>
    <xf numFmtId="164" fontId="3" fillId="0" borderId="28" xfId="16" applyNumberFormat="1" applyFont="1" applyBorder="1" applyAlignment="1">
      <alignment horizontal="center" vertical="center" wrapText="1"/>
    </xf>
    <xf numFmtId="164" fontId="3" fillId="0" borderId="25" xfId="16" applyNumberFormat="1" applyFont="1" applyBorder="1" applyAlignment="1">
      <alignment horizontal="center" vertical="center" wrapText="1"/>
    </xf>
    <xf numFmtId="164" fontId="18" fillId="3" borderId="26" xfId="16" applyNumberFormat="1" applyFont="1" applyFill="1" applyBorder="1" applyAlignment="1">
      <alignment horizontal="center" vertical="center" wrapText="1"/>
    </xf>
    <xf numFmtId="164" fontId="34" fillId="3" borderId="4" xfId="16" applyNumberFormat="1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/>
    </xf>
    <xf numFmtId="4" fontId="18" fillId="3" borderId="4" xfId="16" applyNumberFormat="1" applyFont="1" applyFill="1" applyBorder="1" applyAlignment="1">
      <alignment/>
    </xf>
    <xf numFmtId="4" fontId="14" fillId="3" borderId="4" xfId="16" applyNumberFormat="1" applyFont="1" applyFill="1" applyBorder="1" applyAlignment="1">
      <alignment/>
    </xf>
    <xf numFmtId="3" fontId="18" fillId="3" borderId="4" xfId="16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20" fillId="3" borderId="0" xfId="0" applyFont="1" applyFill="1" applyAlignment="1">
      <alignment/>
    </xf>
    <xf numFmtId="3" fontId="18" fillId="3" borderId="4" xfId="0" applyNumberFormat="1" applyFont="1" applyFill="1" applyBorder="1" applyAlignment="1">
      <alignment/>
    </xf>
    <xf numFmtId="3" fontId="18" fillId="3" borderId="14" xfId="0" applyNumberFormat="1" applyFont="1" applyFill="1" applyBorder="1" applyAlignment="1">
      <alignment/>
    </xf>
    <xf numFmtId="3" fontId="35" fillId="3" borderId="1" xfId="0" applyNumberFormat="1" applyFont="1" applyFill="1" applyBorder="1" applyAlignment="1">
      <alignment horizontal="right" vertical="center"/>
    </xf>
    <xf numFmtId="167" fontId="20" fillId="3" borderId="21" xfId="0" applyNumberFormat="1" applyFont="1" applyFill="1" applyBorder="1" applyAlignment="1">
      <alignment/>
    </xf>
    <xf numFmtId="164" fontId="18" fillId="3" borderId="11" xfId="16" applyNumberFormat="1" applyFont="1" applyFill="1" applyBorder="1" applyAlignment="1">
      <alignment horizontal="center" vertical="center" wrapText="1"/>
    </xf>
    <xf numFmtId="167" fontId="20" fillId="3" borderId="4" xfId="0" applyNumberFormat="1" applyFont="1" applyFill="1" applyBorder="1" applyAlignment="1">
      <alignment/>
    </xf>
    <xf numFmtId="4" fontId="36" fillId="4" borderId="4" xfId="16" applyNumberFormat="1" applyFont="1" applyFill="1" applyBorder="1" applyAlignment="1">
      <alignment/>
    </xf>
    <xf numFmtId="4" fontId="36" fillId="3" borderId="4" xfId="16" applyNumberFormat="1" applyFont="1" applyFill="1" applyBorder="1" applyAlignment="1">
      <alignment/>
    </xf>
    <xf numFmtId="166" fontId="24" fillId="0" borderId="0" xfId="16" applyNumberFormat="1" applyFont="1" applyFill="1" applyBorder="1" applyAlignment="1">
      <alignment/>
    </xf>
    <xf numFmtId="43" fontId="33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7" fillId="0" borderId="27" xfId="16" applyNumberFormat="1" applyFont="1" applyFill="1" applyBorder="1" applyAlignment="1">
      <alignment horizontal="center" vertical="center" wrapText="1"/>
    </xf>
    <xf numFmtId="164" fontId="27" fillId="0" borderId="8" xfId="16" applyNumberFormat="1" applyFont="1" applyBorder="1" applyAlignment="1">
      <alignment horizontal="center" vertical="center" wrapText="1"/>
    </xf>
    <xf numFmtId="164" fontId="27" fillId="0" borderId="25" xfId="16" applyNumberFormat="1" applyFont="1" applyBorder="1" applyAlignment="1">
      <alignment horizontal="center" vertical="center" wrapText="1"/>
    </xf>
    <xf numFmtId="164" fontId="3" fillId="0" borderId="29" xfId="16" applyNumberFormat="1" applyFont="1" applyFill="1" applyBorder="1" applyAlignment="1">
      <alignment horizontal="center" vertical="center" wrapText="1"/>
    </xf>
    <xf numFmtId="164" fontId="3" fillId="0" borderId="30" xfId="16" applyNumberFormat="1" applyFont="1" applyFill="1" applyBorder="1" applyAlignment="1">
      <alignment horizontal="center" vertical="center" wrapText="1"/>
    </xf>
    <xf numFmtId="164" fontId="3" fillId="0" borderId="31" xfId="16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8" fillId="3" borderId="32" xfId="16" applyNumberFormat="1" applyFont="1" applyFill="1" applyBorder="1" applyAlignment="1">
      <alignment horizontal="center" vertical="center" wrapText="1"/>
    </xf>
    <xf numFmtId="164" fontId="18" fillId="3" borderId="33" xfId="16" applyNumberFormat="1" applyFont="1" applyFill="1" applyBorder="1" applyAlignment="1">
      <alignment horizontal="center" vertical="center" wrapText="1"/>
    </xf>
    <xf numFmtId="164" fontId="18" fillId="3" borderId="27" xfId="16" applyNumberFormat="1" applyFont="1" applyFill="1" applyBorder="1" applyAlignment="1">
      <alignment horizontal="center" vertical="center" wrapText="1"/>
    </xf>
    <xf numFmtId="164" fontId="18" fillId="3" borderId="26" xfId="16" applyNumberFormat="1" applyFont="1" applyFill="1" applyBorder="1" applyAlignment="1">
      <alignment horizontal="center" vertical="center" wrapText="1"/>
    </xf>
    <xf numFmtId="164" fontId="7" fillId="0" borderId="28" xfId="16" applyNumberFormat="1" applyFont="1" applyFill="1" applyBorder="1" applyAlignment="1">
      <alignment horizontal="center" vertical="center" wrapText="1"/>
    </xf>
    <xf numFmtId="164" fontId="7" fillId="0" borderId="25" xfId="16" applyNumberFormat="1" applyFont="1" applyFill="1" applyBorder="1" applyAlignment="1">
      <alignment horizontal="center" vertical="center" wrapText="1"/>
    </xf>
    <xf numFmtId="164" fontId="29" fillId="0" borderId="8" xfId="16" applyNumberFormat="1" applyFont="1" applyFill="1" applyBorder="1" applyAlignment="1">
      <alignment horizontal="center" vertical="center" wrapText="1"/>
    </xf>
    <xf numFmtId="164" fontId="29" fillId="0" borderId="25" xfId="16" applyNumberFormat="1" applyFont="1" applyFill="1" applyBorder="1" applyAlignment="1">
      <alignment horizontal="center" vertical="center" wrapText="1"/>
    </xf>
    <xf numFmtId="165" fontId="29" fillId="0" borderId="8" xfId="16" applyNumberFormat="1" applyFont="1" applyBorder="1" applyAlignment="1">
      <alignment horizontal="center" vertical="center" wrapText="1"/>
    </xf>
    <xf numFmtId="165" fontId="29" fillId="0" borderId="25" xfId="16" applyNumberFormat="1" applyFont="1" applyBorder="1" applyAlignment="1">
      <alignment horizontal="center" vertical="center" wrapText="1"/>
    </xf>
    <xf numFmtId="164" fontId="29" fillId="0" borderId="9" xfId="16" applyNumberFormat="1" applyFont="1" applyFill="1" applyBorder="1" applyAlignment="1">
      <alignment horizontal="center" vertical="center" wrapText="1"/>
    </xf>
    <xf numFmtId="164" fontId="29" fillId="0" borderId="27" xfId="16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4" fontId="7" fillId="0" borderId="32" xfId="16" applyNumberFormat="1" applyFont="1" applyFill="1" applyBorder="1" applyAlignment="1">
      <alignment horizontal="center" vertical="center" wrapText="1"/>
    </xf>
    <xf numFmtId="164" fontId="29" fillId="0" borderId="8" xfId="16" applyNumberFormat="1" applyFont="1" applyBorder="1" applyAlignment="1">
      <alignment horizontal="center" vertical="center" wrapText="1"/>
    </xf>
    <xf numFmtId="164" fontId="29" fillId="0" borderId="25" xfId="16" applyNumberFormat="1" applyFont="1" applyBorder="1" applyAlignment="1">
      <alignment horizontal="center" vertical="center" wrapText="1"/>
    </xf>
    <xf numFmtId="164" fontId="7" fillId="0" borderId="34" xfId="16" applyNumberFormat="1" applyFont="1" applyFill="1" applyBorder="1" applyAlignment="1">
      <alignment horizontal="center" vertical="center" wrapText="1"/>
    </xf>
    <xf numFmtId="164" fontId="7" fillId="0" borderId="35" xfId="16" applyNumberFormat="1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64" fontId="3" fillId="0" borderId="28" xfId="16" applyNumberFormat="1" applyFont="1" applyBorder="1" applyAlignment="1">
      <alignment horizontal="center" vertical="center" wrapText="1"/>
    </xf>
    <xf numFmtId="164" fontId="3" fillId="0" borderId="25" xfId="16" applyNumberFormat="1" applyFont="1" applyBorder="1" applyAlignment="1">
      <alignment horizontal="center" vertical="center" wrapText="1"/>
    </xf>
    <xf numFmtId="164" fontId="5" fillId="0" borderId="28" xfId="16" applyNumberFormat="1" applyFont="1" applyBorder="1" applyAlignment="1">
      <alignment horizontal="center" vertical="center" wrapText="1"/>
    </xf>
    <xf numFmtId="164" fontId="5" fillId="0" borderId="25" xfId="16" applyNumberFormat="1" applyFont="1" applyBorder="1" applyAlignment="1">
      <alignment horizontal="center" vertical="center" wrapText="1"/>
    </xf>
    <xf numFmtId="164" fontId="7" fillId="0" borderId="28" xfId="16" applyNumberFormat="1" applyFont="1" applyBorder="1" applyAlignment="1">
      <alignment horizontal="center" vertical="center" wrapText="1"/>
    </xf>
    <xf numFmtId="164" fontId="7" fillId="0" borderId="25" xfId="16" applyNumberFormat="1" applyFont="1" applyBorder="1" applyAlignment="1">
      <alignment horizontal="center" vertical="center" wrapText="1"/>
    </xf>
    <xf numFmtId="165" fontId="7" fillId="0" borderId="28" xfId="16" applyNumberFormat="1" applyFont="1" applyBorder="1" applyAlignment="1">
      <alignment horizontal="center" vertical="center" wrapText="1"/>
    </xf>
    <xf numFmtId="165" fontId="7" fillId="0" borderId="25" xfId="16" applyNumberFormat="1" applyFont="1" applyBorder="1" applyAlignment="1">
      <alignment horizontal="center" vertical="center" wrapText="1"/>
    </xf>
    <xf numFmtId="164" fontId="9" fillId="0" borderId="8" xfId="16" applyNumberFormat="1" applyFont="1" applyBorder="1" applyAlignment="1">
      <alignment horizontal="center" vertical="center" wrapText="1"/>
    </xf>
    <xf numFmtId="164" fontId="9" fillId="0" borderId="25" xfId="16" applyNumberFormat="1" applyFont="1" applyBorder="1" applyAlignment="1">
      <alignment horizontal="center" vertical="center" wrapText="1"/>
    </xf>
    <xf numFmtId="164" fontId="29" fillId="0" borderId="7" xfId="16" applyNumberFormat="1" applyFont="1" applyFill="1" applyBorder="1" applyAlignment="1">
      <alignment horizontal="center" vertical="center" wrapText="1"/>
    </xf>
    <xf numFmtId="164" fontId="29" fillId="0" borderId="26" xfId="16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workbookViewId="0" topLeftCell="A1">
      <pane xSplit="2" topLeftCell="C1" activePane="topRight" state="frozen"/>
      <selection pane="topLeft" activeCell="A1" sqref="A1"/>
      <selection pane="topRight" activeCell="S14" sqref="S14"/>
    </sheetView>
  </sheetViews>
  <sheetFormatPr defaultColWidth="9.140625" defaultRowHeight="12.75"/>
  <cols>
    <col min="1" max="1" width="6.00390625" style="0" customWidth="1"/>
    <col min="2" max="2" width="20.28125" style="0" customWidth="1"/>
    <col min="3" max="5" width="13.28125" style="0" customWidth="1"/>
    <col min="6" max="10" width="13.28125" style="0" hidden="1" customWidth="1"/>
    <col min="11" max="12" width="13.28125" style="0" customWidth="1"/>
    <col min="13" max="13" width="13.28125" style="3" customWidth="1"/>
    <col min="14" max="16" width="13.28125" style="4" customWidth="1"/>
    <col min="17" max="17" width="2.00390625" style="0" customWidth="1"/>
  </cols>
  <sheetData>
    <row r="1" spans="1:12" ht="18">
      <c r="A1" s="1" t="s">
        <v>63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>
      <c r="A2" s="5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3:17" ht="12.75">
      <c r="C3" s="2"/>
      <c r="D3" s="2"/>
      <c r="E3" s="6"/>
      <c r="F3" s="6"/>
      <c r="G3" s="6"/>
      <c r="H3" s="6"/>
      <c r="I3" s="6"/>
      <c r="J3" s="6"/>
      <c r="K3" s="6"/>
      <c r="L3" s="6"/>
      <c r="M3" s="7"/>
      <c r="N3" s="8"/>
      <c r="O3" s="8"/>
      <c r="P3" s="8"/>
      <c r="Q3" s="9"/>
    </row>
    <row r="4" spans="3:15" ht="12.75">
      <c r="C4" s="2"/>
      <c r="D4" s="2"/>
      <c r="E4" s="2"/>
      <c r="F4" s="2"/>
      <c r="G4" s="2"/>
      <c r="H4" s="2"/>
      <c r="I4" s="2"/>
      <c r="J4" s="2"/>
      <c r="K4" s="2"/>
      <c r="L4" s="2"/>
      <c r="N4" s="8"/>
      <c r="O4" s="8"/>
    </row>
    <row r="5" spans="1:12" ht="13.5" thickBot="1">
      <c r="A5" s="142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6" s="11" customFormat="1" ht="15.75" customHeight="1" thickTop="1">
      <c r="A6" s="218" t="s">
        <v>2</v>
      </c>
      <c r="B6" s="219"/>
      <c r="C6" s="200" t="s">
        <v>59</v>
      </c>
      <c r="D6" s="241" t="s">
        <v>64</v>
      </c>
      <c r="E6" s="200" t="s">
        <v>5</v>
      </c>
      <c r="F6" s="206" t="s">
        <v>69</v>
      </c>
      <c r="G6" s="207"/>
      <c r="H6" s="206" t="s">
        <v>66</v>
      </c>
      <c r="I6" s="207"/>
      <c r="J6" s="191"/>
      <c r="K6" s="225" t="s">
        <v>6</v>
      </c>
      <c r="L6" s="200" t="s">
        <v>5</v>
      </c>
      <c r="M6" s="214" t="s">
        <v>58</v>
      </c>
      <c r="N6" s="216" t="s">
        <v>62</v>
      </c>
      <c r="O6" s="212" t="s">
        <v>65</v>
      </c>
      <c r="P6" s="243" t="s">
        <v>70</v>
      </c>
    </row>
    <row r="7" spans="1:16" s="15" customFormat="1" ht="51.75" customHeight="1">
      <c r="A7" s="220"/>
      <c r="B7" s="221"/>
      <c r="C7" s="201"/>
      <c r="D7" s="242"/>
      <c r="E7" s="201"/>
      <c r="F7" s="208"/>
      <c r="G7" s="209"/>
      <c r="H7" s="208"/>
      <c r="I7" s="209"/>
      <c r="J7" s="179"/>
      <c r="K7" s="226"/>
      <c r="L7" s="201"/>
      <c r="M7" s="215"/>
      <c r="N7" s="217"/>
      <c r="O7" s="213"/>
      <c r="P7" s="244"/>
    </row>
    <row r="8" spans="1:16" s="19" customFormat="1" ht="12.75" customHeight="1">
      <c r="A8" s="222"/>
      <c r="B8" s="223"/>
      <c r="C8" s="16" t="s">
        <v>11</v>
      </c>
      <c r="D8" s="16" t="s">
        <v>12</v>
      </c>
      <c r="E8" s="16" t="s">
        <v>13</v>
      </c>
      <c r="F8" s="180" t="s">
        <v>67</v>
      </c>
      <c r="G8" s="180" t="s">
        <v>68</v>
      </c>
      <c r="H8" s="180" t="s">
        <v>67</v>
      </c>
      <c r="I8" s="180" t="s">
        <v>68</v>
      </c>
      <c r="J8" s="180"/>
      <c r="K8" s="16" t="s">
        <v>14</v>
      </c>
      <c r="L8" s="16" t="s">
        <v>15</v>
      </c>
      <c r="M8" s="17" t="s">
        <v>16</v>
      </c>
      <c r="N8" s="16" t="s">
        <v>17</v>
      </c>
      <c r="O8" s="16" t="s">
        <v>18</v>
      </c>
      <c r="P8" s="16" t="s">
        <v>19</v>
      </c>
    </row>
    <row r="9" spans="1:16" ht="4.5" customHeight="1">
      <c r="A9" s="165"/>
      <c r="B9" s="21"/>
      <c r="C9" s="22"/>
      <c r="D9" s="22"/>
      <c r="E9" s="22"/>
      <c r="F9" s="181"/>
      <c r="G9" s="181"/>
      <c r="H9" s="181"/>
      <c r="I9" s="181"/>
      <c r="J9" s="181"/>
      <c r="K9" s="23"/>
      <c r="L9" s="22"/>
      <c r="M9" s="24"/>
      <c r="N9" s="25"/>
      <c r="O9" s="26"/>
      <c r="P9" s="25"/>
    </row>
    <row r="10" spans="1:16" s="105" customFormat="1" ht="12.75">
      <c r="A10" s="166" t="s">
        <v>20</v>
      </c>
      <c r="B10" s="100" t="s">
        <v>21</v>
      </c>
      <c r="C10" s="101">
        <v>16842434.164656788</v>
      </c>
      <c r="D10" s="102">
        <v>313200.38011227775</v>
      </c>
      <c r="E10" s="101">
        <f>C10-D10</f>
        <v>16529233.78454451</v>
      </c>
      <c r="F10" s="182">
        <v>184072.44</v>
      </c>
      <c r="G10" s="182">
        <v>175066.68</v>
      </c>
      <c r="H10" s="182">
        <v>178.28</v>
      </c>
      <c r="I10" s="182">
        <v>35181.71</v>
      </c>
      <c r="J10" s="193">
        <f>F10+G10+H10+I10</f>
        <v>394499.11000000004</v>
      </c>
      <c r="K10" s="103">
        <f>J10</f>
        <v>394499.11000000004</v>
      </c>
      <c r="L10" s="101">
        <f>E10+K10</f>
        <v>16923732.894544512</v>
      </c>
      <c r="M10" s="102">
        <v>6449770</v>
      </c>
      <c r="N10" s="104">
        <v>1908452</v>
      </c>
      <c r="O10" s="102">
        <v>249138.80812076828</v>
      </c>
      <c r="P10" s="104">
        <f aca="true" t="shared" si="0" ref="P10:P17">L10-M10-N10-O10</f>
        <v>8316372.0864237435</v>
      </c>
    </row>
    <row r="11" spans="1:16" s="105" customFormat="1" ht="12.75">
      <c r="A11" s="166" t="s">
        <v>22</v>
      </c>
      <c r="B11" s="100" t="s">
        <v>23</v>
      </c>
      <c r="C11" s="101">
        <v>16421780.020348402</v>
      </c>
      <c r="D11" s="102">
        <v>313200.38011227775</v>
      </c>
      <c r="E11" s="101">
        <f aca="true" t="shared" si="1" ref="E11:E17">C11-D11</f>
        <v>16108579.640236124</v>
      </c>
      <c r="F11" s="182">
        <v>88969.05</v>
      </c>
      <c r="G11" s="182">
        <v>149884.47</v>
      </c>
      <c r="H11" s="182">
        <v>494.96</v>
      </c>
      <c r="I11" s="182">
        <v>41222.16</v>
      </c>
      <c r="J11" s="194">
        <f aca="true" t="shared" si="2" ref="J11:J16">F11+G11+H11+I11</f>
        <v>280570.64</v>
      </c>
      <c r="K11" s="103">
        <v>280570.64</v>
      </c>
      <c r="L11" s="101">
        <f aca="true" t="shared" si="3" ref="L11:L17">E11+K11</f>
        <v>16389150.280236125</v>
      </c>
      <c r="M11" s="104">
        <v>1342044.31</v>
      </c>
      <c r="N11" s="104">
        <v>6930432.54</v>
      </c>
      <c r="O11" s="102">
        <v>242916.01894363906</v>
      </c>
      <c r="P11" s="104">
        <f t="shared" si="0"/>
        <v>7873757.411292485</v>
      </c>
    </row>
    <row r="12" spans="1:16" s="105" customFormat="1" ht="12.75">
      <c r="A12" s="166" t="s">
        <v>24</v>
      </c>
      <c r="B12" s="100" t="s">
        <v>25</v>
      </c>
      <c r="C12" s="101">
        <v>16584154.069422137</v>
      </c>
      <c r="D12" s="102">
        <v>313200.38011227775</v>
      </c>
      <c r="E12" s="101">
        <f t="shared" si="1"/>
        <v>16270953.68930986</v>
      </c>
      <c r="F12" s="182">
        <v>117756.02</v>
      </c>
      <c r="G12" s="182">
        <v>91998.54</v>
      </c>
      <c r="H12" s="182">
        <v>131201.58</v>
      </c>
      <c r="I12" s="182">
        <v>102505.5</v>
      </c>
      <c r="J12" s="194">
        <f>H12+I12</f>
        <v>233707.08</v>
      </c>
      <c r="K12" s="103">
        <v>233707.08</v>
      </c>
      <c r="L12" s="101">
        <f t="shared" si="3"/>
        <v>16504660.76930986</v>
      </c>
      <c r="M12" s="104">
        <v>2905839.44</v>
      </c>
      <c r="N12" s="104">
        <v>9970535.55</v>
      </c>
      <c r="O12" s="102">
        <v>245318.05998130425</v>
      </c>
      <c r="P12" s="104">
        <f t="shared" si="0"/>
        <v>3382967.7193285553</v>
      </c>
    </row>
    <row r="13" spans="1:16" s="105" customFormat="1" ht="12.75">
      <c r="A13" s="166" t="s">
        <v>26</v>
      </c>
      <c r="B13" s="100" t="s">
        <v>27</v>
      </c>
      <c r="C13" s="101">
        <v>16796521.146327734</v>
      </c>
      <c r="D13" s="102">
        <v>313200.38011227775</v>
      </c>
      <c r="E13" s="101">
        <f t="shared" si="1"/>
        <v>16483320.766215457</v>
      </c>
      <c r="F13" s="182"/>
      <c r="G13" s="182"/>
      <c r="H13" s="182"/>
      <c r="I13" s="182"/>
      <c r="J13" s="103">
        <v>364948.86</v>
      </c>
      <c r="K13" s="103">
        <v>364948.86</v>
      </c>
      <c r="L13" s="101">
        <f t="shared" si="3"/>
        <v>16848269.626215458</v>
      </c>
      <c r="M13" s="104">
        <v>0</v>
      </c>
      <c r="N13" s="104">
        <v>13239384.6</v>
      </c>
      <c r="O13" s="102">
        <v>248459.66729846562</v>
      </c>
      <c r="P13" s="104">
        <f t="shared" si="0"/>
        <v>3360425.358916993</v>
      </c>
    </row>
    <row r="14" spans="1:16" s="105" customFormat="1" ht="12.75">
      <c r="A14" s="166" t="s">
        <v>28</v>
      </c>
      <c r="B14" s="100" t="s">
        <v>29</v>
      </c>
      <c r="C14" s="101">
        <v>16651396.757683588</v>
      </c>
      <c r="D14" s="102">
        <v>313200.38011227775</v>
      </c>
      <c r="E14" s="101">
        <f t="shared" si="1"/>
        <v>16338196.37757131</v>
      </c>
      <c r="F14" s="182">
        <v>262014.42</v>
      </c>
      <c r="G14" s="182">
        <v>427497.21</v>
      </c>
      <c r="H14" s="182">
        <v>2356.37</v>
      </c>
      <c r="I14" s="182">
        <v>71581.93</v>
      </c>
      <c r="J14" s="193">
        <f t="shared" si="2"/>
        <v>763449.9299999999</v>
      </c>
      <c r="K14" s="103">
        <v>763449.93</v>
      </c>
      <c r="L14" s="101">
        <f t="shared" si="3"/>
        <v>17101646.30757131</v>
      </c>
      <c r="M14" s="104">
        <v>245157.7</v>
      </c>
      <c r="N14" s="104">
        <v>14844765.92</v>
      </c>
      <c r="O14" s="102">
        <v>246312.7559689506</v>
      </c>
      <c r="P14" s="104">
        <f t="shared" si="0"/>
        <v>1765409.9316023607</v>
      </c>
    </row>
    <row r="15" spans="1:16" s="105" customFormat="1" ht="12.75">
      <c r="A15" s="166" t="s">
        <v>30</v>
      </c>
      <c r="B15" s="100" t="s">
        <v>31</v>
      </c>
      <c r="C15" s="101">
        <v>16584825.463390952</v>
      </c>
      <c r="D15" s="102">
        <v>313200.38011227775</v>
      </c>
      <c r="E15" s="101">
        <f t="shared" si="1"/>
        <v>16271625.083278675</v>
      </c>
      <c r="F15" s="182">
        <v>121048.18</v>
      </c>
      <c r="G15" s="182">
        <v>373984.1</v>
      </c>
      <c r="H15" s="182">
        <v>16772.04</v>
      </c>
      <c r="I15" s="182">
        <v>79757.36</v>
      </c>
      <c r="J15" s="194">
        <f t="shared" si="2"/>
        <v>591561.6799999999</v>
      </c>
      <c r="K15" s="103">
        <v>591561.68</v>
      </c>
      <c r="L15" s="101">
        <f t="shared" si="3"/>
        <v>16863186.763278674</v>
      </c>
      <c r="M15" s="104">
        <v>1842794.15</v>
      </c>
      <c r="N15" s="104">
        <v>4672868.82</v>
      </c>
      <c r="O15" s="102">
        <v>245327.87266238697</v>
      </c>
      <c r="P15" s="104">
        <f t="shared" si="0"/>
        <v>10102195.920616286</v>
      </c>
    </row>
    <row r="16" spans="1:16" s="105" customFormat="1" ht="12.75">
      <c r="A16" s="166" t="s">
        <v>32</v>
      </c>
      <c r="B16" s="100" t="s">
        <v>33</v>
      </c>
      <c r="C16" s="101">
        <v>16596135.869481012</v>
      </c>
      <c r="D16" s="102">
        <v>313200.38011227775</v>
      </c>
      <c r="E16" s="101">
        <f t="shared" si="1"/>
        <v>16282935.489368735</v>
      </c>
      <c r="F16" s="182">
        <v>79568.61</v>
      </c>
      <c r="G16" s="182">
        <v>155841.49</v>
      </c>
      <c r="H16" s="182"/>
      <c r="I16" s="182">
        <v>45600</v>
      </c>
      <c r="J16" s="194">
        <f t="shared" si="2"/>
        <v>281010.1</v>
      </c>
      <c r="K16" s="103">
        <v>281010.1</v>
      </c>
      <c r="L16" s="101">
        <f t="shared" si="3"/>
        <v>16563945.589368735</v>
      </c>
      <c r="M16" s="104">
        <v>227357.33</v>
      </c>
      <c r="N16" s="104">
        <v>8576888.77</v>
      </c>
      <c r="O16" s="102">
        <v>245495.20469769195</v>
      </c>
      <c r="P16" s="104">
        <f t="shared" si="0"/>
        <v>7514204.284671043</v>
      </c>
    </row>
    <row r="17" spans="1:16" s="105" customFormat="1" ht="12.75">
      <c r="A17" s="166" t="s">
        <v>34</v>
      </c>
      <c r="B17" s="100" t="s">
        <v>35</v>
      </c>
      <c r="C17" s="101">
        <v>16148884.194869516</v>
      </c>
      <c r="D17" s="102">
        <v>313200.38011227775</v>
      </c>
      <c r="E17" s="101">
        <f t="shared" si="1"/>
        <v>15835683.81475724</v>
      </c>
      <c r="F17" s="182">
        <v>83142.23</v>
      </c>
      <c r="G17" s="182">
        <v>149421.23</v>
      </c>
      <c r="H17" s="182">
        <v>83371.67</v>
      </c>
      <c r="I17" s="182">
        <v>206734.94</v>
      </c>
      <c r="J17" s="194">
        <f>H17+I17</f>
        <v>290106.61</v>
      </c>
      <c r="K17" s="103">
        <v>290106.61</v>
      </c>
      <c r="L17" s="101">
        <f t="shared" si="3"/>
        <v>16125790.424757238</v>
      </c>
      <c r="M17" s="104">
        <v>953336.36</v>
      </c>
      <c r="N17" s="104">
        <v>9137315.56</v>
      </c>
      <c r="O17" s="102">
        <v>238879.39182035564</v>
      </c>
      <c r="P17" s="104">
        <f t="shared" si="0"/>
        <v>5796259.112936883</v>
      </c>
    </row>
    <row r="18" spans="1:16" s="105" customFormat="1" ht="6.75" customHeight="1">
      <c r="A18" s="166"/>
      <c r="B18" s="100"/>
      <c r="C18" s="101"/>
      <c r="D18" s="102"/>
      <c r="E18" s="101"/>
      <c r="F18" s="182"/>
      <c r="G18" s="182"/>
      <c r="H18" s="182"/>
      <c r="I18" s="182"/>
      <c r="J18" s="194"/>
      <c r="K18" s="104"/>
      <c r="L18" s="101"/>
      <c r="M18" s="102"/>
      <c r="N18" s="104"/>
      <c r="O18" s="106"/>
      <c r="P18" s="104"/>
    </row>
    <row r="19" spans="1:16" s="161" customFormat="1" ht="12.75">
      <c r="A19" s="167"/>
      <c r="B19" s="159" t="s">
        <v>36</v>
      </c>
      <c r="C19" s="160">
        <f aca="true" t="shared" si="4" ref="C19:P19">SUM(C10:C17)</f>
        <v>132626131.68618013</v>
      </c>
      <c r="D19" s="160">
        <f t="shared" si="4"/>
        <v>2505603.040898222</v>
      </c>
      <c r="E19" s="160">
        <f t="shared" si="4"/>
        <v>130120528.64528191</v>
      </c>
      <c r="F19" s="183">
        <f t="shared" si="4"/>
        <v>936570.9500000001</v>
      </c>
      <c r="G19" s="183">
        <f t="shared" si="4"/>
        <v>1523693.72</v>
      </c>
      <c r="H19" s="183">
        <f t="shared" si="4"/>
        <v>234374.89999999997</v>
      </c>
      <c r="I19" s="183">
        <f t="shared" si="4"/>
        <v>582583.6</v>
      </c>
      <c r="J19" s="194">
        <f t="shared" si="4"/>
        <v>3199854.01</v>
      </c>
      <c r="K19" s="160">
        <f t="shared" si="4"/>
        <v>3199854.0100000002</v>
      </c>
      <c r="L19" s="160">
        <f t="shared" si="4"/>
        <v>133320382.65528192</v>
      </c>
      <c r="M19" s="160">
        <f t="shared" si="4"/>
        <v>13966299.29</v>
      </c>
      <c r="N19" s="160">
        <f t="shared" si="4"/>
        <v>69280643.76</v>
      </c>
      <c r="O19" s="160">
        <f t="shared" si="4"/>
        <v>1961847.7794935622</v>
      </c>
      <c r="P19" s="160">
        <f t="shared" si="4"/>
        <v>48111591.82578836</v>
      </c>
    </row>
    <row r="20" spans="1:16" s="105" customFormat="1" ht="7.5" customHeight="1">
      <c r="A20" s="166"/>
      <c r="B20" s="107"/>
      <c r="C20" s="108"/>
      <c r="D20" s="108"/>
      <c r="E20" s="101"/>
      <c r="F20" s="184"/>
      <c r="G20" s="184"/>
      <c r="H20" s="184"/>
      <c r="I20" s="184"/>
      <c r="J20" s="184"/>
      <c r="K20" s="108"/>
      <c r="L20" s="108"/>
      <c r="M20" s="102"/>
      <c r="N20" s="109"/>
      <c r="O20" s="110"/>
      <c r="P20" s="109"/>
    </row>
    <row r="21" spans="1:16" s="105" customFormat="1" ht="12.75">
      <c r="A21" s="166" t="s">
        <v>37</v>
      </c>
      <c r="B21" s="100" t="s">
        <v>38</v>
      </c>
      <c r="C21" s="101">
        <v>40540339.63</v>
      </c>
      <c r="D21" s="102">
        <v>313200.38011227775</v>
      </c>
      <c r="E21" s="101">
        <f>C21-D21</f>
        <v>40227139.24988773</v>
      </c>
      <c r="F21" s="185"/>
      <c r="G21" s="182">
        <v>482918.19</v>
      </c>
      <c r="H21" s="186"/>
      <c r="I21" s="182">
        <v>67937.24</v>
      </c>
      <c r="J21" s="193">
        <f>G21+I21</f>
        <v>550855.43</v>
      </c>
      <c r="K21" s="103">
        <v>550855.43</v>
      </c>
      <c r="L21" s="101">
        <f>E21+K21</f>
        <v>40777994.67988773</v>
      </c>
      <c r="M21" s="112"/>
      <c r="N21" s="104">
        <v>29142594.69</v>
      </c>
      <c r="O21" s="102">
        <v>90509.0715654325</v>
      </c>
      <c r="P21" s="104">
        <f>L21-M21-N21-O21</f>
        <v>11544890.918322293</v>
      </c>
    </row>
    <row r="22" spans="1:16" s="117" customFormat="1" ht="12.75">
      <c r="A22" s="168" t="s">
        <v>39</v>
      </c>
      <c r="B22" s="114" t="s">
        <v>40</v>
      </c>
      <c r="C22" s="115">
        <v>48728755.029999994</v>
      </c>
      <c r="D22" s="102">
        <v>246060.9832306445</v>
      </c>
      <c r="E22" s="101">
        <f>C22-D22</f>
        <v>48482694.04676935</v>
      </c>
      <c r="F22" s="182"/>
      <c r="G22" s="182"/>
      <c r="H22" s="186"/>
      <c r="I22" s="182">
        <v>260955.54</v>
      </c>
      <c r="J22" s="182">
        <f>I22</f>
        <v>260955.54</v>
      </c>
      <c r="K22" s="103">
        <v>260955.54</v>
      </c>
      <c r="L22" s="101">
        <f>E22+K22</f>
        <v>48743649.58676935</v>
      </c>
      <c r="M22" s="116"/>
      <c r="N22" s="104">
        <v>47813343.51</v>
      </c>
      <c r="O22" s="102"/>
      <c r="P22" s="104">
        <f>L22-M22-N22-O22</f>
        <v>930306.076769352</v>
      </c>
    </row>
    <row r="23" spans="1:16" s="117" customFormat="1" ht="12.75">
      <c r="A23" s="168"/>
      <c r="B23" s="114"/>
      <c r="C23" s="118"/>
      <c r="D23" s="119"/>
      <c r="E23" s="101"/>
      <c r="F23" s="187"/>
      <c r="G23" s="187"/>
      <c r="H23" s="187"/>
      <c r="I23" s="187"/>
      <c r="J23" s="187"/>
      <c r="K23" s="119"/>
      <c r="L23" s="118"/>
      <c r="M23" s="102"/>
      <c r="N23" s="120"/>
      <c r="O23" s="121"/>
      <c r="P23" s="120"/>
    </row>
    <row r="24" spans="1:16" s="164" customFormat="1" ht="12.75">
      <c r="A24" s="169"/>
      <c r="B24" s="162" t="s">
        <v>41</v>
      </c>
      <c r="C24" s="163">
        <f>SUM(C19:C22)</f>
        <v>221895226.34618014</v>
      </c>
      <c r="D24" s="163">
        <f>SUM(D19:D22)</f>
        <v>3064864.404241144</v>
      </c>
      <c r="E24" s="163">
        <f>SUM(E19:E22)</f>
        <v>218830361.941939</v>
      </c>
      <c r="F24" s="183">
        <f>F19+(F21+F22)</f>
        <v>936570.9500000001</v>
      </c>
      <c r="G24" s="183">
        <f>G19+(G21+G22)</f>
        <v>2006611.91</v>
      </c>
      <c r="H24" s="183">
        <f>H19+(H21+H22)</f>
        <v>234374.89999999997</v>
      </c>
      <c r="I24" s="183">
        <f>I19+(I21+I22)</f>
        <v>911476.38</v>
      </c>
      <c r="J24" s="183">
        <f>J19+(J21+J22)</f>
        <v>4011664.98</v>
      </c>
      <c r="K24" s="163">
        <f aca="true" t="shared" si="5" ref="K24:P24">SUM(K19:K22)</f>
        <v>4011664.9800000004</v>
      </c>
      <c r="L24" s="163">
        <f t="shared" si="5"/>
        <v>222842026.921939</v>
      </c>
      <c r="M24" s="163">
        <f t="shared" si="5"/>
        <v>13966299.29</v>
      </c>
      <c r="N24" s="163">
        <f t="shared" si="5"/>
        <v>146236581.96</v>
      </c>
      <c r="O24" s="163">
        <f t="shared" si="5"/>
        <v>2052356.8510589947</v>
      </c>
      <c r="P24" s="163">
        <f t="shared" si="5"/>
        <v>60586788.82088</v>
      </c>
    </row>
    <row r="25" spans="1:16" s="117" customFormat="1" ht="7.5" customHeight="1" thickBot="1">
      <c r="A25" s="170"/>
      <c r="B25" s="125"/>
      <c r="C25" s="126"/>
      <c r="D25" s="127"/>
      <c r="E25" s="126"/>
      <c r="F25" s="188"/>
      <c r="G25" s="188"/>
      <c r="H25" s="188"/>
      <c r="I25" s="188"/>
      <c r="J25" s="188"/>
      <c r="K25" s="127"/>
      <c r="L25" s="126"/>
      <c r="M25" s="128"/>
      <c r="N25" s="129"/>
      <c r="O25" s="130"/>
      <c r="P25" s="129"/>
    </row>
    <row r="26" spans="1:16" s="117" customFormat="1" ht="7.5" customHeight="1">
      <c r="A26" s="168"/>
      <c r="B26" s="114"/>
      <c r="C26" s="118"/>
      <c r="D26" s="119"/>
      <c r="E26" s="118"/>
      <c r="F26" s="187"/>
      <c r="G26" s="187"/>
      <c r="H26" s="187"/>
      <c r="I26" s="187"/>
      <c r="J26" s="187"/>
      <c r="K26" s="119"/>
      <c r="L26" s="118"/>
      <c r="M26" s="132"/>
      <c r="N26" s="120"/>
      <c r="O26" s="121"/>
      <c r="P26" s="120"/>
    </row>
    <row r="27" spans="1:16" s="141" customFormat="1" ht="19.5" customHeight="1">
      <c r="A27" s="96" t="s">
        <v>42</v>
      </c>
      <c r="B27" s="143" t="s">
        <v>43</v>
      </c>
      <c r="C27" s="135">
        <v>3064864.404241144</v>
      </c>
      <c r="D27" s="136"/>
      <c r="E27" s="136"/>
      <c r="F27" s="189"/>
      <c r="G27" s="189"/>
      <c r="H27" s="189"/>
      <c r="I27" s="189"/>
      <c r="J27" s="189"/>
      <c r="K27" s="137"/>
      <c r="L27" s="135">
        <v>3064864.404241144</v>
      </c>
      <c r="M27" s="138"/>
      <c r="N27" s="136"/>
      <c r="O27" s="139"/>
      <c r="P27" s="136"/>
    </row>
    <row r="28" spans="1:16" ht="7.5" customHeight="1" thickBot="1">
      <c r="A28" s="171"/>
      <c r="B28" s="172"/>
      <c r="C28" s="173"/>
      <c r="D28" s="173"/>
      <c r="E28" s="173"/>
      <c r="F28" s="190"/>
      <c r="G28" s="190"/>
      <c r="H28" s="190"/>
      <c r="I28" s="190"/>
      <c r="J28" s="192"/>
      <c r="K28" s="173"/>
      <c r="L28" s="173"/>
      <c r="M28" s="174"/>
      <c r="N28" s="175"/>
      <c r="O28" s="176"/>
      <c r="P28" s="175"/>
    </row>
    <row r="29" spans="3:15" ht="13.5" hidden="1" thickTop="1">
      <c r="C29" s="2"/>
      <c r="D29" s="2"/>
      <c r="E29" s="2"/>
      <c r="F29" s="2"/>
      <c r="G29" s="2"/>
      <c r="H29" s="2"/>
      <c r="I29" s="2"/>
      <c r="J29" s="2"/>
      <c r="K29" s="2"/>
      <c r="L29" s="2"/>
      <c r="N29" s="8"/>
      <c r="O29" s="8"/>
    </row>
    <row r="30" spans="3:15" ht="13.5" hidden="1" thickTop="1">
      <c r="C30" s="2"/>
      <c r="D30" s="2"/>
      <c r="E30" s="2"/>
      <c r="F30" s="2"/>
      <c r="G30" s="2"/>
      <c r="H30" s="2"/>
      <c r="I30" s="2"/>
      <c r="J30" s="2"/>
      <c r="K30" s="2"/>
      <c r="L30" s="2"/>
      <c r="N30" s="8"/>
      <c r="O30" s="8"/>
    </row>
    <row r="31" spans="1:15" ht="13.5" hidden="1" thickTop="1">
      <c r="A31" s="10" t="s">
        <v>44</v>
      </c>
      <c r="C31" s="2"/>
      <c r="D31" s="2"/>
      <c r="E31" s="2"/>
      <c r="F31" s="2"/>
      <c r="G31" s="2"/>
      <c r="H31" s="2"/>
      <c r="I31" s="2"/>
      <c r="J31" s="2"/>
      <c r="K31" s="2"/>
      <c r="L31" s="2"/>
      <c r="N31" s="8"/>
      <c r="O31" s="8"/>
    </row>
    <row r="32" spans="1:16" s="11" customFormat="1" ht="15.75" customHeight="1" hidden="1">
      <c r="A32" s="229" t="s">
        <v>2</v>
      </c>
      <c r="B32" s="230"/>
      <c r="C32" s="233" t="s">
        <v>59</v>
      </c>
      <c r="D32" s="235" t="s">
        <v>4</v>
      </c>
      <c r="E32" s="233" t="s">
        <v>5</v>
      </c>
      <c r="F32" s="177"/>
      <c r="G32" s="177"/>
      <c r="H32" s="177"/>
      <c r="I32" s="177"/>
      <c r="J32" s="177"/>
      <c r="K32" s="237" t="s">
        <v>6</v>
      </c>
      <c r="L32" s="233" t="s">
        <v>5</v>
      </c>
      <c r="M32" s="239" t="s">
        <v>58</v>
      </c>
      <c r="N32" s="224" t="s">
        <v>62</v>
      </c>
      <c r="O32" s="210" t="s">
        <v>60</v>
      </c>
      <c r="P32" s="227" t="s">
        <v>61</v>
      </c>
    </row>
    <row r="33" spans="1:16" s="15" customFormat="1" ht="59.25" customHeight="1" hidden="1">
      <c r="A33" s="231"/>
      <c r="B33" s="221"/>
      <c r="C33" s="234"/>
      <c r="D33" s="236"/>
      <c r="E33" s="234"/>
      <c r="F33" s="178"/>
      <c r="G33" s="178"/>
      <c r="H33" s="178"/>
      <c r="I33" s="178"/>
      <c r="J33" s="178"/>
      <c r="K33" s="238"/>
      <c r="L33" s="234"/>
      <c r="M33" s="240"/>
      <c r="N33" s="199"/>
      <c r="O33" s="211"/>
      <c r="P33" s="228"/>
    </row>
    <row r="34" spans="1:16" s="19" customFormat="1" ht="12.75" customHeight="1" hidden="1">
      <c r="A34" s="232"/>
      <c r="B34" s="223"/>
      <c r="C34" s="16" t="s">
        <v>11</v>
      </c>
      <c r="D34" s="16" t="s">
        <v>12</v>
      </c>
      <c r="E34" s="16" t="s">
        <v>13</v>
      </c>
      <c r="F34" s="16"/>
      <c r="G34" s="16"/>
      <c r="H34" s="16"/>
      <c r="I34" s="16"/>
      <c r="J34" s="16"/>
      <c r="K34" s="16" t="s">
        <v>14</v>
      </c>
      <c r="L34" s="16" t="s">
        <v>15</v>
      </c>
      <c r="M34" s="17" t="s">
        <v>16</v>
      </c>
      <c r="N34" s="16" t="s">
        <v>17</v>
      </c>
      <c r="O34" s="16" t="s">
        <v>18</v>
      </c>
      <c r="P34" s="18" t="s">
        <v>19</v>
      </c>
    </row>
    <row r="35" spans="1:16" ht="4.5" customHeight="1" hidden="1">
      <c r="A35" s="20"/>
      <c r="B35" s="57"/>
      <c r="C35" s="22"/>
      <c r="D35" s="22"/>
      <c r="E35" s="22"/>
      <c r="F35" s="22"/>
      <c r="G35" s="22"/>
      <c r="H35" s="22"/>
      <c r="I35" s="22"/>
      <c r="J35" s="22"/>
      <c r="K35" s="83"/>
      <c r="L35" s="23"/>
      <c r="M35" s="24"/>
      <c r="N35" s="84"/>
      <c r="O35" s="85"/>
      <c r="P35" s="86"/>
    </row>
    <row r="36" spans="1:16" s="117" customFormat="1" ht="12" hidden="1" thickTop="1">
      <c r="A36" s="113" t="s">
        <v>20</v>
      </c>
      <c r="B36" s="114" t="s">
        <v>21</v>
      </c>
      <c r="C36" s="144">
        <f aca="true" t="shared" si="6" ref="C36:P43">C10*1936.27</f>
        <v>32611500000</v>
      </c>
      <c r="D36" s="144">
        <f t="shared" si="6"/>
        <v>606440500</v>
      </c>
      <c r="E36" s="144">
        <f t="shared" si="6"/>
        <v>32005059500</v>
      </c>
      <c r="F36" s="144"/>
      <c r="G36" s="144"/>
      <c r="H36" s="144"/>
      <c r="I36" s="144"/>
      <c r="J36" s="144"/>
      <c r="K36" s="144">
        <f t="shared" si="6"/>
        <v>763856791.7197001</v>
      </c>
      <c r="L36" s="144">
        <f t="shared" si="6"/>
        <v>32768916291.719704</v>
      </c>
      <c r="M36" s="144">
        <f t="shared" si="6"/>
        <v>12488496157.9</v>
      </c>
      <c r="N36" s="144">
        <f t="shared" si="6"/>
        <v>3695278354.04</v>
      </c>
      <c r="O36" s="144">
        <f t="shared" si="6"/>
        <v>482400000</v>
      </c>
      <c r="P36" s="145">
        <f t="shared" si="6"/>
        <v>16102741779.779701</v>
      </c>
    </row>
    <row r="37" spans="1:16" s="117" customFormat="1" ht="12" hidden="1" thickTop="1">
      <c r="A37" s="113" t="s">
        <v>22</v>
      </c>
      <c r="B37" s="114" t="s">
        <v>23</v>
      </c>
      <c r="C37" s="144">
        <f t="shared" si="6"/>
        <v>31797000000</v>
      </c>
      <c r="D37" s="144">
        <f t="shared" si="6"/>
        <v>606440500</v>
      </c>
      <c r="E37" s="144">
        <f t="shared" si="6"/>
        <v>31190559500</v>
      </c>
      <c r="F37" s="144"/>
      <c r="G37" s="144"/>
      <c r="H37" s="144"/>
      <c r="I37" s="144"/>
      <c r="J37" s="144"/>
      <c r="K37" s="144">
        <f t="shared" si="6"/>
        <v>543260513.1128</v>
      </c>
      <c r="L37" s="144">
        <f t="shared" si="6"/>
        <v>31733820013.1128</v>
      </c>
      <c r="M37" s="144">
        <f t="shared" si="6"/>
        <v>2598560136.1237</v>
      </c>
      <c r="N37" s="144">
        <f t="shared" si="6"/>
        <v>13419188614.2258</v>
      </c>
      <c r="O37" s="144">
        <f t="shared" si="6"/>
        <v>470351000</v>
      </c>
      <c r="P37" s="145">
        <f t="shared" si="6"/>
        <v>15245720262.7633</v>
      </c>
    </row>
    <row r="38" spans="1:16" s="117" customFormat="1" ht="12" hidden="1" thickTop="1">
      <c r="A38" s="113" t="s">
        <v>24</v>
      </c>
      <c r="B38" s="114" t="s">
        <v>25</v>
      </c>
      <c r="C38" s="144">
        <f t="shared" si="6"/>
        <v>32111400000</v>
      </c>
      <c r="D38" s="144">
        <f t="shared" si="6"/>
        <v>606440500</v>
      </c>
      <c r="E38" s="144">
        <f t="shared" si="6"/>
        <v>31504959500</v>
      </c>
      <c r="F38" s="144"/>
      <c r="G38" s="144"/>
      <c r="H38" s="144"/>
      <c r="I38" s="144"/>
      <c r="J38" s="144"/>
      <c r="K38" s="144">
        <f t="shared" si="6"/>
        <v>452520007.7916</v>
      </c>
      <c r="L38" s="144">
        <f t="shared" si="6"/>
        <v>31957479507.791603</v>
      </c>
      <c r="M38" s="144">
        <f t="shared" si="6"/>
        <v>5626489732.4888</v>
      </c>
      <c r="N38" s="144">
        <f t="shared" si="6"/>
        <v>19305648869.398502</v>
      </c>
      <c r="O38" s="144">
        <f t="shared" si="6"/>
        <v>475002000</v>
      </c>
      <c r="P38" s="145">
        <f t="shared" si="6"/>
        <v>6550338905.904302</v>
      </c>
    </row>
    <row r="39" spans="1:16" s="105" customFormat="1" ht="12" hidden="1" thickTop="1">
      <c r="A39" s="99" t="s">
        <v>26</v>
      </c>
      <c r="B39" s="100" t="s">
        <v>27</v>
      </c>
      <c r="C39" s="144">
        <f t="shared" si="6"/>
        <v>32522600000</v>
      </c>
      <c r="D39" s="144">
        <f t="shared" si="6"/>
        <v>606440500</v>
      </c>
      <c r="E39" s="144">
        <f t="shared" si="6"/>
        <v>31916159500.000004</v>
      </c>
      <c r="F39" s="144"/>
      <c r="G39" s="144"/>
      <c r="H39" s="144"/>
      <c r="I39" s="144"/>
      <c r="J39" s="144"/>
      <c r="K39" s="144">
        <f t="shared" si="6"/>
        <v>706639529.1522</v>
      </c>
      <c r="L39" s="144">
        <f t="shared" si="6"/>
        <v>32622799029.152203</v>
      </c>
      <c r="M39" s="144">
        <f t="shared" si="6"/>
        <v>0</v>
      </c>
      <c r="N39" s="144">
        <f t="shared" si="6"/>
        <v>25635023219.441998</v>
      </c>
      <c r="O39" s="144">
        <f t="shared" si="6"/>
        <v>481085000</v>
      </c>
      <c r="P39" s="145">
        <f t="shared" si="6"/>
        <v>6506690809.710206</v>
      </c>
    </row>
    <row r="40" spans="1:16" s="117" customFormat="1" ht="12" hidden="1" thickTop="1">
      <c r="A40" s="113" t="s">
        <v>28</v>
      </c>
      <c r="B40" s="114" t="s">
        <v>29</v>
      </c>
      <c r="C40" s="144">
        <f t="shared" si="6"/>
        <v>32241600000</v>
      </c>
      <c r="D40" s="144">
        <f t="shared" si="6"/>
        <v>606440500</v>
      </c>
      <c r="E40" s="144">
        <f t="shared" si="6"/>
        <v>31635159500</v>
      </c>
      <c r="F40" s="144"/>
      <c r="G40" s="144"/>
      <c r="H40" s="144"/>
      <c r="I40" s="144"/>
      <c r="J40" s="144"/>
      <c r="K40" s="144">
        <f t="shared" si="6"/>
        <v>1478245195.9611</v>
      </c>
      <c r="L40" s="144">
        <f t="shared" si="6"/>
        <v>33113404695.9611</v>
      </c>
      <c r="M40" s="144">
        <f t="shared" si="6"/>
        <v>474691499.77900004</v>
      </c>
      <c r="N40" s="144">
        <f t="shared" si="6"/>
        <v>28743474907.9184</v>
      </c>
      <c r="O40" s="144">
        <f t="shared" si="6"/>
        <v>476928000</v>
      </c>
      <c r="P40" s="145">
        <f t="shared" si="6"/>
        <v>3418310288.263703</v>
      </c>
    </row>
    <row r="41" spans="1:16" s="117" customFormat="1" ht="12" hidden="1" thickTop="1">
      <c r="A41" s="113" t="s">
        <v>30</v>
      </c>
      <c r="B41" s="114" t="s">
        <v>31</v>
      </c>
      <c r="C41" s="144">
        <f t="shared" si="6"/>
        <v>32112700000</v>
      </c>
      <c r="D41" s="144">
        <f t="shared" si="6"/>
        <v>606440500</v>
      </c>
      <c r="E41" s="144">
        <f t="shared" si="6"/>
        <v>31506259500</v>
      </c>
      <c r="F41" s="144"/>
      <c r="G41" s="144"/>
      <c r="H41" s="144"/>
      <c r="I41" s="144"/>
      <c r="J41" s="144"/>
      <c r="K41" s="144">
        <f t="shared" si="6"/>
        <v>1145423134.1336</v>
      </c>
      <c r="L41" s="144">
        <f t="shared" si="6"/>
        <v>32651682634.1336</v>
      </c>
      <c r="M41" s="144">
        <f t="shared" si="6"/>
        <v>3568147028.8205</v>
      </c>
      <c r="N41" s="144">
        <f t="shared" si="6"/>
        <v>9047935710.1014</v>
      </c>
      <c r="O41" s="144">
        <f t="shared" si="6"/>
        <v>475021000</v>
      </c>
      <c r="P41" s="145">
        <f t="shared" si="6"/>
        <v>19560578895.211697</v>
      </c>
    </row>
    <row r="42" spans="1:16" s="117" customFormat="1" ht="12" hidden="1" thickTop="1">
      <c r="A42" s="113" t="s">
        <v>32</v>
      </c>
      <c r="B42" s="114" t="s">
        <v>33</v>
      </c>
      <c r="C42" s="144">
        <f t="shared" si="6"/>
        <v>32134600000</v>
      </c>
      <c r="D42" s="144">
        <f t="shared" si="6"/>
        <v>606440500</v>
      </c>
      <c r="E42" s="144">
        <f t="shared" si="6"/>
        <v>31528159500</v>
      </c>
      <c r="F42" s="144"/>
      <c r="G42" s="144"/>
      <c r="H42" s="144"/>
      <c r="I42" s="144"/>
      <c r="J42" s="144"/>
      <c r="K42" s="144">
        <f t="shared" si="6"/>
        <v>544111426.3269999</v>
      </c>
      <c r="L42" s="144">
        <f t="shared" si="6"/>
        <v>32072270926.327</v>
      </c>
      <c r="M42" s="144">
        <f t="shared" si="6"/>
        <v>440225177.3591</v>
      </c>
      <c r="N42" s="144">
        <f t="shared" si="6"/>
        <v>16607172418.687899</v>
      </c>
      <c r="O42" s="144">
        <f t="shared" si="6"/>
        <v>475345000</v>
      </c>
      <c r="P42" s="145">
        <f t="shared" si="6"/>
        <v>14549528330.28</v>
      </c>
    </row>
    <row r="43" spans="1:16" s="105" customFormat="1" ht="12" hidden="1" thickTop="1">
      <c r="A43" s="99" t="s">
        <v>34</v>
      </c>
      <c r="B43" s="100" t="s">
        <v>35</v>
      </c>
      <c r="C43" s="144">
        <f t="shared" si="6"/>
        <v>31268600000</v>
      </c>
      <c r="D43" s="144">
        <f t="shared" si="6"/>
        <v>606440500</v>
      </c>
      <c r="E43" s="144">
        <f t="shared" si="6"/>
        <v>30662159500</v>
      </c>
      <c r="F43" s="144"/>
      <c r="G43" s="144"/>
      <c r="H43" s="144"/>
      <c r="I43" s="144"/>
      <c r="J43" s="144"/>
      <c r="K43" s="144">
        <f t="shared" si="6"/>
        <v>561724725.7447</v>
      </c>
      <c r="L43" s="144">
        <f t="shared" si="6"/>
        <v>31223884225.744698</v>
      </c>
      <c r="M43" s="144">
        <f t="shared" si="6"/>
        <v>1845916593.7772</v>
      </c>
      <c r="N43" s="144">
        <f t="shared" si="6"/>
        <v>17692309999.361202</v>
      </c>
      <c r="O43" s="144">
        <f t="shared" si="6"/>
        <v>462535000</v>
      </c>
      <c r="P43" s="145">
        <f t="shared" si="6"/>
        <v>11223122632.606298</v>
      </c>
    </row>
    <row r="44" spans="1:16" s="117" customFormat="1" ht="7.5" customHeight="1" hidden="1">
      <c r="A44" s="113"/>
      <c r="B44" s="11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09"/>
      <c r="O44" s="144"/>
      <c r="P44" s="111"/>
    </row>
    <row r="45" spans="1:16" s="117" customFormat="1" ht="12" hidden="1" thickTop="1">
      <c r="A45" s="113"/>
      <c r="B45" s="123" t="s">
        <v>36</v>
      </c>
      <c r="C45" s="146">
        <f aca="true" t="shared" si="7" ref="C45:P45">C19*1936.27</f>
        <v>256800000000</v>
      </c>
      <c r="D45" s="146">
        <f t="shared" si="7"/>
        <v>4851524000</v>
      </c>
      <c r="E45" s="146">
        <f t="shared" si="7"/>
        <v>251948476000</v>
      </c>
      <c r="F45" s="146"/>
      <c r="G45" s="146"/>
      <c r="H45" s="146"/>
      <c r="I45" s="146"/>
      <c r="J45" s="146"/>
      <c r="K45" s="146">
        <f t="shared" si="7"/>
        <v>6195781323.9427</v>
      </c>
      <c r="L45" s="146">
        <f t="shared" si="7"/>
        <v>258144257323.94272</v>
      </c>
      <c r="M45" s="146">
        <f t="shared" si="7"/>
        <v>27042526326.2483</v>
      </c>
      <c r="N45" s="146">
        <f t="shared" si="7"/>
        <v>134146032093.17522</v>
      </c>
      <c r="O45" s="146">
        <f t="shared" si="7"/>
        <v>3798666999.9999995</v>
      </c>
      <c r="P45" s="147">
        <f t="shared" si="7"/>
        <v>93157031904.51923</v>
      </c>
    </row>
    <row r="46" spans="1:16" s="117" customFormat="1" ht="7.5" customHeight="1" hidden="1">
      <c r="A46" s="113"/>
      <c r="B46" s="12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8"/>
      <c r="N46" s="109"/>
      <c r="O46" s="149"/>
      <c r="P46" s="111"/>
    </row>
    <row r="47" spans="1:16" s="117" customFormat="1" ht="12" hidden="1" thickTop="1">
      <c r="A47" s="113" t="s">
        <v>37</v>
      </c>
      <c r="B47" s="114" t="s">
        <v>38</v>
      </c>
      <c r="C47" s="146">
        <f aca="true" t="shared" si="8" ref="C47:L48">C21*1936.27</f>
        <v>78497043415.38011</v>
      </c>
      <c r="D47" s="144">
        <f t="shared" si="8"/>
        <v>606440500</v>
      </c>
      <c r="E47" s="146">
        <f t="shared" si="8"/>
        <v>77890602915.38011</v>
      </c>
      <c r="F47" s="146"/>
      <c r="G47" s="146"/>
      <c r="H47" s="146"/>
      <c r="I47" s="146"/>
      <c r="J47" s="146"/>
      <c r="K47" s="144">
        <f t="shared" si="8"/>
        <v>1066604843.4461001</v>
      </c>
      <c r="L47" s="146">
        <f t="shared" si="8"/>
        <v>78957207758.8262</v>
      </c>
      <c r="M47" s="150"/>
      <c r="N47" s="144">
        <f aca="true" t="shared" si="9" ref="N47:P48">N21*1936.27</f>
        <v>56427931820.4063</v>
      </c>
      <c r="O47" s="144">
        <f t="shared" si="9"/>
        <v>175250000</v>
      </c>
      <c r="P47" s="145">
        <f t="shared" si="9"/>
        <v>22354025938.419907</v>
      </c>
    </row>
    <row r="48" spans="1:16" s="117" customFormat="1" ht="12" hidden="1" thickTop="1">
      <c r="A48" s="113" t="s">
        <v>39</v>
      </c>
      <c r="B48" s="114" t="s">
        <v>40</v>
      </c>
      <c r="C48" s="146">
        <f t="shared" si="8"/>
        <v>94352026501.93808</v>
      </c>
      <c r="D48" s="144">
        <f t="shared" si="8"/>
        <v>476440500</v>
      </c>
      <c r="E48" s="146">
        <f t="shared" si="8"/>
        <v>93875586001.9381</v>
      </c>
      <c r="F48" s="146"/>
      <c r="G48" s="146"/>
      <c r="H48" s="146"/>
      <c r="I48" s="146"/>
      <c r="J48" s="146"/>
      <c r="K48" s="144">
        <f t="shared" si="8"/>
        <v>505280383.4358</v>
      </c>
      <c r="L48" s="146">
        <f t="shared" si="8"/>
        <v>94380866385.37389</v>
      </c>
      <c r="M48" s="150"/>
      <c r="N48" s="144">
        <f t="shared" si="9"/>
        <v>92579542638.1077</v>
      </c>
      <c r="O48" s="144">
        <f t="shared" si="9"/>
        <v>0</v>
      </c>
      <c r="P48" s="145">
        <f t="shared" si="9"/>
        <v>1801323747.2661932</v>
      </c>
    </row>
    <row r="49" spans="1:16" s="117" customFormat="1" ht="12" hidden="1" thickTop="1">
      <c r="A49" s="113"/>
      <c r="B49" s="11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51"/>
      <c r="N49" s="120"/>
      <c r="O49" s="119"/>
      <c r="P49" s="122"/>
    </row>
    <row r="50" spans="1:16" s="117" customFormat="1" ht="12" hidden="1" thickTop="1">
      <c r="A50" s="113"/>
      <c r="B50" s="123" t="s">
        <v>41</v>
      </c>
      <c r="C50" s="146">
        <f aca="true" t="shared" si="10" ref="C50:P50">C24*1936.27</f>
        <v>429649069917.31824</v>
      </c>
      <c r="D50" s="146">
        <f t="shared" si="10"/>
        <v>5934405000</v>
      </c>
      <c r="E50" s="146">
        <f t="shared" si="10"/>
        <v>423714664917.31824</v>
      </c>
      <c r="F50" s="146"/>
      <c r="G50" s="146"/>
      <c r="H50" s="146"/>
      <c r="I50" s="146"/>
      <c r="J50" s="146"/>
      <c r="K50" s="146">
        <f t="shared" si="10"/>
        <v>7767666550.824601</v>
      </c>
      <c r="L50" s="146">
        <f t="shared" si="10"/>
        <v>431482331468.1428</v>
      </c>
      <c r="M50" s="146">
        <f t="shared" si="10"/>
        <v>27042526326.2483</v>
      </c>
      <c r="N50" s="146">
        <f t="shared" si="10"/>
        <v>283153506551.6892</v>
      </c>
      <c r="O50" s="146">
        <f t="shared" si="10"/>
        <v>3973916999.9999995</v>
      </c>
      <c r="P50" s="147">
        <f t="shared" si="10"/>
        <v>117312381590.20532</v>
      </c>
    </row>
    <row r="51" spans="1:16" s="117" customFormat="1" ht="7.5" customHeight="1" hidden="1">
      <c r="A51" s="124"/>
      <c r="B51" s="125"/>
      <c r="C51" s="126"/>
      <c r="D51" s="127"/>
      <c r="E51" s="126"/>
      <c r="F51" s="126"/>
      <c r="G51" s="126"/>
      <c r="H51" s="126"/>
      <c r="I51" s="126"/>
      <c r="J51" s="126"/>
      <c r="K51" s="152"/>
      <c r="L51" s="153"/>
      <c r="M51" s="154"/>
      <c r="N51" s="129"/>
      <c r="O51" s="130"/>
      <c r="P51" s="131"/>
    </row>
    <row r="52" spans="1:16" s="117" customFormat="1" ht="7.5" customHeight="1" hidden="1">
      <c r="A52" s="113"/>
      <c r="B52" s="114"/>
      <c r="C52" s="118"/>
      <c r="D52" s="119"/>
      <c r="E52" s="118"/>
      <c r="F52" s="118"/>
      <c r="G52" s="118"/>
      <c r="H52" s="118"/>
      <c r="I52" s="118"/>
      <c r="J52" s="118"/>
      <c r="K52" s="155"/>
      <c r="L52" s="156"/>
      <c r="M52" s="132"/>
      <c r="N52" s="120"/>
      <c r="O52" s="121"/>
      <c r="P52" s="157"/>
    </row>
    <row r="53" spans="1:16" s="141" customFormat="1" ht="34.5" hidden="1" thickTop="1">
      <c r="A53" s="133" t="s">
        <v>42</v>
      </c>
      <c r="B53" s="134" t="s">
        <v>43</v>
      </c>
      <c r="C53" s="158">
        <f>C27*1936.27</f>
        <v>5934405000</v>
      </c>
      <c r="D53" s="136"/>
      <c r="E53" s="136"/>
      <c r="F53" s="136"/>
      <c r="G53" s="136"/>
      <c r="H53" s="136"/>
      <c r="I53" s="136"/>
      <c r="J53" s="136"/>
      <c r="K53" s="137"/>
      <c r="L53" s="158">
        <f>L27*1936.27</f>
        <v>5934405000</v>
      </c>
      <c r="M53" s="138"/>
      <c r="N53" s="136"/>
      <c r="O53" s="139"/>
      <c r="P53" s="140"/>
    </row>
    <row r="54" spans="1:16" ht="7.5" customHeight="1" hidden="1">
      <c r="A54" s="76"/>
      <c r="B54" s="77"/>
      <c r="C54" s="78"/>
      <c r="D54" s="78"/>
      <c r="E54" s="78"/>
      <c r="F54" s="78"/>
      <c r="G54" s="78"/>
      <c r="H54" s="78"/>
      <c r="I54" s="78"/>
      <c r="J54" s="78"/>
      <c r="K54" s="87"/>
      <c r="L54" s="87"/>
      <c r="M54" s="79"/>
      <c r="N54" s="80"/>
      <c r="O54" s="81"/>
      <c r="P54" s="88"/>
    </row>
    <row r="55" spans="3:12" ht="3.75" customHeight="1" thickTop="1">
      <c r="C55" s="89"/>
      <c r="D55" s="89"/>
      <c r="E55" s="89"/>
      <c r="F55" s="89"/>
      <c r="G55" s="89"/>
      <c r="H55" s="89"/>
      <c r="I55" s="89"/>
      <c r="J55" s="89"/>
      <c r="K55" s="89"/>
      <c r="L55" s="89"/>
    </row>
    <row r="56" spans="2:16" ht="27.75" customHeight="1" hidden="1">
      <c r="B56" s="9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7"/>
      <c r="N56" s="91"/>
      <c r="O56" s="91"/>
      <c r="P56" s="91"/>
    </row>
    <row r="57" spans="1:12" ht="12.75" hidden="1">
      <c r="A57" s="10" t="s">
        <v>1</v>
      </c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6" s="11" customFormat="1" ht="15.75" customHeight="1" hidden="1">
      <c r="A58" s="229" t="s">
        <v>2</v>
      </c>
      <c r="B58" s="230"/>
      <c r="C58" s="233" t="s">
        <v>3</v>
      </c>
      <c r="D58" s="235" t="s">
        <v>4</v>
      </c>
      <c r="E58" s="233" t="s">
        <v>5</v>
      </c>
      <c r="F58" s="177"/>
      <c r="G58" s="177"/>
      <c r="H58" s="177"/>
      <c r="I58" s="177"/>
      <c r="J58" s="177"/>
      <c r="K58" s="237" t="s">
        <v>6</v>
      </c>
      <c r="L58" s="233" t="s">
        <v>5</v>
      </c>
      <c r="M58" s="239" t="s">
        <v>45</v>
      </c>
      <c r="N58" s="202" t="s">
        <v>7</v>
      </c>
      <c r="O58" s="203"/>
      <c r="P58" s="204"/>
    </row>
    <row r="59" spans="1:16" s="15" customFormat="1" ht="59.25" customHeight="1" hidden="1">
      <c r="A59" s="231"/>
      <c r="B59" s="221"/>
      <c r="C59" s="234"/>
      <c r="D59" s="236"/>
      <c r="E59" s="234"/>
      <c r="F59" s="178"/>
      <c r="G59" s="178"/>
      <c r="H59" s="178"/>
      <c r="I59" s="178"/>
      <c r="J59" s="178"/>
      <c r="K59" s="238"/>
      <c r="L59" s="234"/>
      <c r="M59" s="240"/>
      <c r="N59" s="12" t="s">
        <v>8</v>
      </c>
      <c r="O59" s="13" t="s">
        <v>9</v>
      </c>
      <c r="P59" s="14" t="s">
        <v>10</v>
      </c>
    </row>
    <row r="60" spans="1:16" s="19" customFormat="1" ht="12.75" customHeight="1" hidden="1">
      <c r="A60" s="232"/>
      <c r="B60" s="223"/>
      <c r="C60" s="16" t="s">
        <v>11</v>
      </c>
      <c r="D60" s="16" t="s">
        <v>12</v>
      </c>
      <c r="E60" s="16" t="s">
        <v>13</v>
      </c>
      <c r="F60" s="16"/>
      <c r="G60" s="16"/>
      <c r="H60" s="16"/>
      <c r="I60" s="16"/>
      <c r="J60" s="16"/>
      <c r="K60" s="16" t="s">
        <v>14</v>
      </c>
      <c r="L60" s="16" t="s">
        <v>15</v>
      </c>
      <c r="M60" s="17" t="s">
        <v>16</v>
      </c>
      <c r="N60" s="16" t="s">
        <v>17</v>
      </c>
      <c r="O60" s="16" t="s">
        <v>18</v>
      </c>
      <c r="P60" s="18" t="s">
        <v>19</v>
      </c>
    </row>
    <row r="61" spans="1:16" ht="4.5" customHeight="1" hidden="1">
      <c r="A61" s="20"/>
      <c r="B61" s="21"/>
      <c r="C61" s="22"/>
      <c r="D61" s="22"/>
      <c r="E61" s="22"/>
      <c r="F61" s="22"/>
      <c r="G61" s="22"/>
      <c r="H61" s="22"/>
      <c r="I61" s="22"/>
      <c r="J61" s="22"/>
      <c r="K61" s="23"/>
      <c r="L61" s="22"/>
      <c r="M61" s="24"/>
      <c r="N61" s="25"/>
      <c r="O61" s="26"/>
      <c r="P61" s="27"/>
    </row>
    <row r="62" spans="1:16" s="4" customFormat="1" ht="12.75" hidden="1">
      <c r="A62" s="28" t="s">
        <v>20</v>
      </c>
      <c r="B62" s="29" t="s">
        <v>21</v>
      </c>
      <c r="C62" s="30">
        <f aca="true" t="shared" si="11" ref="C62:D69">C36/1936.27</f>
        <v>16842434.164656788</v>
      </c>
      <c r="D62" s="31">
        <f t="shared" si="11"/>
        <v>313200.38011227775</v>
      </c>
      <c r="E62" s="30">
        <f aca="true" t="shared" si="12" ref="E62:E69">C62-D62</f>
        <v>16529233.78454451</v>
      </c>
      <c r="F62" s="30"/>
      <c r="G62" s="30"/>
      <c r="H62" s="30"/>
      <c r="I62" s="30"/>
      <c r="J62" s="30"/>
      <c r="K62" s="32" t="e">
        <f>#REF!+#REF!+#REF!+#REF!</f>
        <v>#REF!</v>
      </c>
      <c r="L62" s="33" t="e">
        <f aca="true" t="shared" si="13" ref="L62:L69">IF(K62="n.d.","n.d.",E62+K62)</f>
        <v>#REF!</v>
      </c>
      <c r="M62" s="31" t="e">
        <f>IF(L62="n.d.","n.d.",#REF!)</f>
        <v>#REF!</v>
      </c>
      <c r="N62" s="34" t="e">
        <f>IF(L62="n.d.","n.d.",#REF!)</f>
        <v>#REF!</v>
      </c>
      <c r="O62" s="34">
        <f aca="true" t="shared" si="14" ref="O62:O69">IF(O36="n.d.","n.d.",O36/1936.27)</f>
        <v>249138.80812076828</v>
      </c>
      <c r="P62" s="35" t="e">
        <f aca="true" t="shared" si="15" ref="P62:P69">IF(L62="n.d.","n.d.",L62-M62-N62-O62)</f>
        <v>#REF!</v>
      </c>
    </row>
    <row r="63" spans="1:16" s="4" customFormat="1" ht="12.75" hidden="1">
      <c r="A63" s="28" t="s">
        <v>22</v>
      </c>
      <c r="B63" s="29" t="s">
        <v>23</v>
      </c>
      <c r="C63" s="30">
        <f t="shared" si="11"/>
        <v>16421780.020348402</v>
      </c>
      <c r="D63" s="31">
        <f t="shared" si="11"/>
        <v>313200.38011227775</v>
      </c>
      <c r="E63" s="30">
        <f t="shared" si="12"/>
        <v>16108579.640236124</v>
      </c>
      <c r="F63" s="30"/>
      <c r="G63" s="30"/>
      <c r="H63" s="30"/>
      <c r="I63" s="30"/>
      <c r="J63" s="30"/>
      <c r="K63" s="32" t="e">
        <f>#REF!+#REF!+#REF!+#REF!</f>
        <v>#REF!</v>
      </c>
      <c r="L63" s="33" t="e">
        <f t="shared" si="13"/>
        <v>#REF!</v>
      </c>
      <c r="M63" s="34" t="e">
        <f>IF(L63="n.d.","n.d.",#REF!)</f>
        <v>#REF!</v>
      </c>
      <c r="N63" s="34" t="e">
        <f>IF(L63="n.d.","n.d.",#REF!)</f>
        <v>#REF!</v>
      </c>
      <c r="O63" s="34">
        <f t="shared" si="14"/>
        <v>242916.01894363906</v>
      </c>
      <c r="P63" s="35" t="e">
        <f t="shared" si="15"/>
        <v>#REF!</v>
      </c>
    </row>
    <row r="64" spans="1:16" s="4" customFormat="1" ht="12.75" hidden="1">
      <c r="A64" s="28" t="s">
        <v>24</v>
      </c>
      <c r="B64" s="29" t="s">
        <v>25</v>
      </c>
      <c r="C64" s="30">
        <f t="shared" si="11"/>
        <v>16584154.069422137</v>
      </c>
      <c r="D64" s="31">
        <f t="shared" si="11"/>
        <v>313200.38011227775</v>
      </c>
      <c r="E64" s="30">
        <f t="shared" si="12"/>
        <v>16270953.68930986</v>
      </c>
      <c r="F64" s="30"/>
      <c r="G64" s="30"/>
      <c r="H64" s="30"/>
      <c r="I64" s="30"/>
      <c r="J64" s="30"/>
      <c r="K64" s="32" t="e">
        <f>#REF!+#REF!</f>
        <v>#REF!</v>
      </c>
      <c r="L64" s="33" t="e">
        <f t="shared" si="13"/>
        <v>#REF!</v>
      </c>
      <c r="M64" s="34" t="e">
        <f>IF(L64="n.d.","n.d.",#REF!)</f>
        <v>#REF!</v>
      </c>
      <c r="N64" s="34" t="e">
        <f>IF(L64="n.d.","n.d.",#REF!)</f>
        <v>#REF!</v>
      </c>
      <c r="O64" s="34">
        <f t="shared" si="14"/>
        <v>245318.05998130425</v>
      </c>
      <c r="P64" s="35" t="e">
        <f t="shared" si="15"/>
        <v>#REF!</v>
      </c>
    </row>
    <row r="65" spans="1:16" s="36" customFormat="1" ht="12.75" hidden="1">
      <c r="A65" s="28" t="s">
        <v>26</v>
      </c>
      <c r="B65" s="29" t="s">
        <v>27</v>
      </c>
      <c r="C65" s="30">
        <f t="shared" si="11"/>
        <v>16796521.146327734</v>
      </c>
      <c r="D65" s="31">
        <f t="shared" si="11"/>
        <v>313200.38011227775</v>
      </c>
      <c r="E65" s="30">
        <f t="shared" si="12"/>
        <v>16483320.766215457</v>
      </c>
      <c r="F65" s="30"/>
      <c r="G65" s="30"/>
      <c r="H65" s="30"/>
      <c r="I65" s="30"/>
      <c r="J65" s="30"/>
      <c r="K65" s="32">
        <v>364948.86</v>
      </c>
      <c r="L65" s="33">
        <f t="shared" si="13"/>
        <v>16848269.626215458</v>
      </c>
      <c r="M65" s="34" t="e">
        <f>IF(L65="n.d.","n.d.",#REF!)</f>
        <v>#REF!</v>
      </c>
      <c r="N65" s="34" t="e">
        <f>IF(L65="n.d.","n.d.",#REF!)</f>
        <v>#REF!</v>
      </c>
      <c r="O65" s="34">
        <f t="shared" si="14"/>
        <v>248459.66729846562</v>
      </c>
      <c r="P65" s="35" t="e">
        <f t="shared" si="15"/>
        <v>#REF!</v>
      </c>
    </row>
    <row r="66" spans="1:16" s="36" customFormat="1" ht="12.75" hidden="1">
      <c r="A66" s="28" t="s">
        <v>28</v>
      </c>
      <c r="B66" s="29" t="s">
        <v>29</v>
      </c>
      <c r="C66" s="30">
        <f t="shared" si="11"/>
        <v>16651396.757683588</v>
      </c>
      <c r="D66" s="31">
        <f t="shared" si="11"/>
        <v>313200.38011227775</v>
      </c>
      <c r="E66" s="30">
        <f t="shared" si="12"/>
        <v>16338196.37757131</v>
      </c>
      <c r="F66" s="30"/>
      <c r="G66" s="30"/>
      <c r="H66" s="30"/>
      <c r="I66" s="30"/>
      <c r="J66" s="30"/>
      <c r="K66" s="32" t="e">
        <f>#REF!+#REF!+#REF!+#REF!</f>
        <v>#REF!</v>
      </c>
      <c r="L66" s="33" t="e">
        <f t="shared" si="13"/>
        <v>#REF!</v>
      </c>
      <c r="M66" s="34" t="e">
        <f>IF(L66="n.d.","n.d.",#REF!)</f>
        <v>#REF!</v>
      </c>
      <c r="N66" s="34" t="e">
        <f>IF(L66="n.d.","n.d.",#REF!)</f>
        <v>#REF!</v>
      </c>
      <c r="O66" s="34">
        <f t="shared" si="14"/>
        <v>246312.7559689506</v>
      </c>
      <c r="P66" s="35" t="e">
        <f t="shared" si="15"/>
        <v>#REF!</v>
      </c>
    </row>
    <row r="67" spans="1:16" s="4" customFormat="1" ht="12.75" hidden="1">
      <c r="A67" s="28" t="s">
        <v>30</v>
      </c>
      <c r="B67" s="29" t="s">
        <v>31</v>
      </c>
      <c r="C67" s="30">
        <f t="shared" si="11"/>
        <v>16584825.463390952</v>
      </c>
      <c r="D67" s="31">
        <f t="shared" si="11"/>
        <v>313200.38011227775</v>
      </c>
      <c r="E67" s="30">
        <f t="shared" si="12"/>
        <v>16271625.083278675</v>
      </c>
      <c r="F67" s="30"/>
      <c r="G67" s="30"/>
      <c r="H67" s="30"/>
      <c r="I67" s="30"/>
      <c r="J67" s="30"/>
      <c r="K67" s="32" t="e">
        <f>#REF!+#REF!+#REF!+#REF!</f>
        <v>#REF!</v>
      </c>
      <c r="L67" s="33" t="e">
        <f t="shared" si="13"/>
        <v>#REF!</v>
      </c>
      <c r="M67" s="34" t="e">
        <f>IF(L67="n.d.","n.d.",#REF!)</f>
        <v>#REF!</v>
      </c>
      <c r="N67" s="34" t="e">
        <f>IF(L67="n.d.","n.d.",#REF!)</f>
        <v>#REF!</v>
      </c>
      <c r="O67" s="34">
        <f t="shared" si="14"/>
        <v>245327.87266238697</v>
      </c>
      <c r="P67" s="35" t="e">
        <f t="shared" si="15"/>
        <v>#REF!</v>
      </c>
    </row>
    <row r="68" spans="1:16" s="36" customFormat="1" ht="12.75" hidden="1">
      <c r="A68" s="28" t="s">
        <v>32</v>
      </c>
      <c r="B68" s="29" t="s">
        <v>33</v>
      </c>
      <c r="C68" s="30">
        <f t="shared" si="11"/>
        <v>16596135.869481012</v>
      </c>
      <c r="D68" s="31">
        <f t="shared" si="11"/>
        <v>313200.38011227775</v>
      </c>
      <c r="E68" s="30">
        <f t="shared" si="12"/>
        <v>16282935.489368735</v>
      </c>
      <c r="F68" s="30"/>
      <c r="G68" s="30"/>
      <c r="H68" s="30"/>
      <c r="I68" s="30"/>
      <c r="J68" s="30"/>
      <c r="K68" s="32" t="e">
        <f>#REF!+#REF!+#REF!+#REF!</f>
        <v>#REF!</v>
      </c>
      <c r="L68" s="33" t="e">
        <f t="shared" si="13"/>
        <v>#REF!</v>
      </c>
      <c r="M68" s="34" t="e">
        <f>IF(L68="n.d.","n.d.",#REF!)</f>
        <v>#REF!</v>
      </c>
      <c r="N68" s="34" t="e">
        <f>IF(L68="n.d.","n.d.",#REF!)</f>
        <v>#REF!</v>
      </c>
      <c r="O68" s="34">
        <f t="shared" si="14"/>
        <v>245495.20469769195</v>
      </c>
      <c r="P68" s="35" t="e">
        <f t="shared" si="15"/>
        <v>#REF!</v>
      </c>
    </row>
    <row r="69" spans="1:16" s="4" customFormat="1" ht="12.75" hidden="1">
      <c r="A69" s="28" t="s">
        <v>34</v>
      </c>
      <c r="B69" s="29" t="s">
        <v>35</v>
      </c>
      <c r="C69" s="30">
        <f t="shared" si="11"/>
        <v>16148884.194869516</v>
      </c>
      <c r="D69" s="31">
        <f t="shared" si="11"/>
        <v>313200.38011227775</v>
      </c>
      <c r="E69" s="30">
        <f t="shared" si="12"/>
        <v>15835683.81475724</v>
      </c>
      <c r="F69" s="30"/>
      <c r="G69" s="30"/>
      <c r="H69" s="30"/>
      <c r="I69" s="30"/>
      <c r="J69" s="30"/>
      <c r="K69" s="32" t="e">
        <f>#REF!+#REF!</f>
        <v>#REF!</v>
      </c>
      <c r="L69" s="33" t="e">
        <f t="shared" si="13"/>
        <v>#REF!</v>
      </c>
      <c r="M69" s="34" t="e">
        <f>IF(L69="n.d.","n.d.",#REF!)</f>
        <v>#REF!</v>
      </c>
      <c r="N69" s="34" t="e">
        <f>IF(L69="n.d.","n.d.",#REF!)</f>
        <v>#REF!</v>
      </c>
      <c r="O69" s="34">
        <f t="shared" si="14"/>
        <v>238879.39182035564</v>
      </c>
      <c r="P69" s="35" t="e">
        <f t="shared" si="15"/>
        <v>#REF!</v>
      </c>
    </row>
    <row r="70" spans="1:16" s="4" customFormat="1" ht="6.75" customHeight="1" hidden="1">
      <c r="A70" s="28"/>
      <c r="B70" s="29"/>
      <c r="C70" s="30"/>
      <c r="D70" s="31"/>
      <c r="E70" s="30"/>
      <c r="F70" s="30"/>
      <c r="G70" s="30"/>
      <c r="H70" s="30"/>
      <c r="I70" s="30"/>
      <c r="J70" s="30"/>
      <c r="K70" s="34"/>
      <c r="L70" s="30"/>
      <c r="M70" s="31"/>
      <c r="N70" s="34"/>
      <c r="O70" s="37"/>
      <c r="P70" s="35"/>
    </row>
    <row r="71" spans="1:16" s="4" customFormat="1" ht="12.75" hidden="1">
      <c r="A71" s="38"/>
      <c r="B71" s="39" t="s">
        <v>36</v>
      </c>
      <c r="C71" s="30">
        <f>C45/1936.27</f>
        <v>132626131.68618013</v>
      </c>
      <c r="D71" s="30">
        <f>D45/1936.27</f>
        <v>2505603.040898222</v>
      </c>
      <c r="E71" s="30">
        <f>C71-D71</f>
        <v>130120528.64528191</v>
      </c>
      <c r="F71" s="30"/>
      <c r="G71" s="30"/>
      <c r="H71" s="30"/>
      <c r="I71" s="30"/>
      <c r="J71" s="30"/>
      <c r="K71" s="30" t="e">
        <f>SUM(K62:K69)</f>
        <v>#REF!</v>
      </c>
      <c r="L71" s="30">
        <f>L45/1936.27</f>
        <v>133320382.65528192</v>
      </c>
      <c r="M71" s="30" t="e">
        <f>SUM(M62:M69)</f>
        <v>#REF!</v>
      </c>
      <c r="N71" s="30" t="e">
        <f>SUM(N62:N69)</f>
        <v>#REF!</v>
      </c>
      <c r="O71" s="30">
        <f>SUM(O62:O69)</f>
        <v>1961847.7794935622</v>
      </c>
      <c r="P71" s="40" t="e">
        <f>SUM(P62:P69)</f>
        <v>#REF!</v>
      </c>
    </row>
    <row r="72" spans="1:16" s="4" customFormat="1" ht="7.5" customHeight="1" hidden="1">
      <c r="A72" s="38"/>
      <c r="B72" s="39"/>
      <c r="C72" s="41"/>
      <c r="D72" s="41"/>
      <c r="E72" s="30"/>
      <c r="F72" s="30"/>
      <c r="G72" s="30"/>
      <c r="H72" s="30"/>
      <c r="I72" s="30"/>
      <c r="J72" s="30"/>
      <c r="K72" s="41"/>
      <c r="L72" s="41"/>
      <c r="M72" s="31"/>
      <c r="N72" s="42"/>
      <c r="O72" s="43"/>
      <c r="P72" s="44"/>
    </row>
    <row r="73" spans="1:16" s="36" customFormat="1" ht="12.75" hidden="1">
      <c r="A73" s="28" t="s">
        <v>37</v>
      </c>
      <c r="B73" s="29" t="s">
        <v>38</v>
      </c>
      <c r="C73" s="30" t="e">
        <f>#REF!+#REF!</f>
        <v>#REF!</v>
      </c>
      <c r="D73" s="31">
        <f>D47/1936.27</f>
        <v>313200.38011227775</v>
      </c>
      <c r="E73" s="30" t="e">
        <f>C73-D73</f>
        <v>#REF!</v>
      </c>
      <c r="F73" s="30"/>
      <c r="G73" s="30"/>
      <c r="H73" s="30"/>
      <c r="I73" s="30"/>
      <c r="J73" s="30"/>
      <c r="K73" s="32" t="e">
        <f>#REF!+#REF!+#REF!+#REF!</f>
        <v>#REF!</v>
      </c>
      <c r="L73" s="33" t="e">
        <f>E73+K73</f>
        <v>#REF!</v>
      </c>
      <c r="M73" s="45"/>
      <c r="N73" s="34">
        <v>29142731.55</v>
      </c>
      <c r="O73" s="34">
        <f>IF(O47="n.d.","n.d.",O47/1936.27)</f>
        <v>90509.0715654325</v>
      </c>
      <c r="P73" s="35" t="e">
        <f>IF(L73="n.d.","n.d.",L73-M73-N73-O73)</f>
        <v>#REF!</v>
      </c>
    </row>
    <row r="74" spans="1:16" ht="12.75" hidden="1">
      <c r="A74" s="46" t="s">
        <v>39</v>
      </c>
      <c r="B74" s="47" t="s">
        <v>40</v>
      </c>
      <c r="C74" s="48" t="e">
        <f>#REF!+#REF!</f>
        <v>#REF!</v>
      </c>
      <c r="D74" s="92">
        <f>D48/1936.27</f>
        <v>246060.9832306445</v>
      </c>
      <c r="E74" s="30" t="e">
        <f>C74-D74</f>
        <v>#REF!</v>
      </c>
      <c r="F74" s="30"/>
      <c r="G74" s="30"/>
      <c r="H74" s="30"/>
      <c r="I74" s="30"/>
      <c r="J74" s="30"/>
      <c r="K74" s="32" t="e">
        <f>#REF!+#REF!+#REF!+#REF!</f>
        <v>#REF!</v>
      </c>
      <c r="L74" s="49" t="e">
        <f>E74+K74</f>
        <v>#REF!</v>
      </c>
      <c r="M74" s="50"/>
      <c r="N74" s="34" t="e">
        <f>IF(L74="n.d.","n.d.",#REF!)</f>
        <v>#REF!</v>
      </c>
      <c r="O74" s="34">
        <f>IF(O48="n.d.","n.d.",O48/1936.27)</f>
        <v>0</v>
      </c>
      <c r="P74" s="35" t="e">
        <f>IF(L74="n.d.","n.d.",L74-M74-N74-O74)</f>
        <v>#REF!</v>
      </c>
    </row>
    <row r="75" spans="1:16" ht="12.75" hidden="1">
      <c r="A75" s="51"/>
      <c r="B75" s="47"/>
      <c r="C75" s="52"/>
      <c r="D75" s="53"/>
      <c r="E75" s="30"/>
      <c r="F75" s="30"/>
      <c r="G75" s="30"/>
      <c r="H75" s="30"/>
      <c r="I75" s="30"/>
      <c r="J75" s="30"/>
      <c r="K75" s="53"/>
      <c r="L75" s="52"/>
      <c r="M75" s="31"/>
      <c r="N75" s="54"/>
      <c r="O75" s="55"/>
      <c r="P75" s="56"/>
    </row>
    <row r="76" spans="1:16" ht="12.75" hidden="1">
      <c r="A76" s="51"/>
      <c r="B76" s="57" t="s">
        <v>41</v>
      </c>
      <c r="C76" s="30" t="e">
        <f>C71+(C73+C74)</f>
        <v>#REF!</v>
      </c>
      <c r="D76" s="48">
        <f>D50/1936.27</f>
        <v>3064864.404241144</v>
      </c>
      <c r="E76" s="30" t="e">
        <f>E71+E73+E74</f>
        <v>#REF!</v>
      </c>
      <c r="F76" s="30"/>
      <c r="G76" s="30"/>
      <c r="H76" s="30"/>
      <c r="I76" s="30"/>
      <c r="J76" s="30"/>
      <c r="K76" s="48" t="e">
        <f>SUM(K71+K73+K74)</f>
        <v>#REF!</v>
      </c>
      <c r="L76" s="48">
        <f>L50/1936.27</f>
        <v>222842026.921939</v>
      </c>
      <c r="M76" s="30" t="e">
        <f>M71+(M73+M74)</f>
        <v>#REF!</v>
      </c>
      <c r="N76" s="30" t="e">
        <f>N71+(N73+N74)</f>
        <v>#REF!</v>
      </c>
      <c r="O76" s="30">
        <f>O71+(O73+O74)</f>
        <v>2052356.8510589947</v>
      </c>
      <c r="P76" s="40" t="e">
        <f>P71+(P73+P74)</f>
        <v>#REF!</v>
      </c>
    </row>
    <row r="77" spans="1:16" ht="7.5" customHeight="1" hidden="1">
      <c r="A77" s="58"/>
      <c r="B77" s="59"/>
      <c r="C77" s="60"/>
      <c r="D77" s="61"/>
      <c r="E77" s="60"/>
      <c r="F77" s="60"/>
      <c r="G77" s="60"/>
      <c r="H77" s="60"/>
      <c r="I77" s="60"/>
      <c r="J77" s="60"/>
      <c r="K77" s="61"/>
      <c r="L77" s="60"/>
      <c r="M77" s="62"/>
      <c r="N77" s="63"/>
      <c r="O77" s="64"/>
      <c r="P77" s="65"/>
    </row>
    <row r="78" spans="1:16" ht="7.5" customHeight="1" hidden="1">
      <c r="A78" s="51"/>
      <c r="B78" s="47"/>
      <c r="C78" s="52"/>
      <c r="D78" s="53"/>
      <c r="E78" s="52"/>
      <c r="F78" s="52"/>
      <c r="G78" s="52"/>
      <c r="H78" s="52"/>
      <c r="I78" s="52"/>
      <c r="J78" s="52"/>
      <c r="K78" s="53"/>
      <c r="L78" s="52"/>
      <c r="M78" s="66"/>
      <c r="N78" s="54"/>
      <c r="O78" s="55"/>
      <c r="P78" s="56"/>
    </row>
    <row r="79" spans="1:16" s="75" customFormat="1" ht="33.75" hidden="1">
      <c r="A79" s="67" t="s">
        <v>42</v>
      </c>
      <c r="B79" s="68" t="s">
        <v>43</v>
      </c>
      <c r="C79" s="69">
        <f>C53/1936.27</f>
        <v>3064864.404241144</v>
      </c>
      <c r="D79" s="70"/>
      <c r="E79" s="70"/>
      <c r="F79" s="70"/>
      <c r="G79" s="70"/>
      <c r="H79" s="70"/>
      <c r="I79" s="70"/>
      <c r="J79" s="70"/>
      <c r="K79" s="71"/>
      <c r="L79" s="69">
        <f>L53/1936.27</f>
        <v>3064864.404241144</v>
      </c>
      <c r="M79" s="72"/>
      <c r="N79" s="70"/>
      <c r="O79" s="73"/>
      <c r="P79" s="74"/>
    </row>
    <row r="80" spans="1:16" ht="7.5" customHeight="1" hidden="1">
      <c r="A80" s="76"/>
      <c r="B80" s="77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9"/>
      <c r="N80" s="80"/>
      <c r="O80" s="81"/>
      <c r="P80" s="82"/>
    </row>
    <row r="81" ht="6" customHeight="1" hidden="1"/>
    <row r="82" ht="12.75">
      <c r="A82" s="141" t="s">
        <v>46</v>
      </c>
    </row>
    <row r="83" spans="14:17" ht="12.75">
      <c r="N83" s="93"/>
      <c r="O83" s="195"/>
      <c r="P83" s="195"/>
      <c r="Q83" s="195"/>
    </row>
    <row r="84" spans="1:17" ht="12.75">
      <c r="A84" s="141" t="s">
        <v>47</v>
      </c>
      <c r="O84" s="196"/>
      <c r="P84" s="197"/>
      <c r="Q84" s="198"/>
    </row>
    <row r="85" spans="1:16" ht="12.75">
      <c r="A85" s="141" t="s">
        <v>48</v>
      </c>
      <c r="E85" s="94"/>
      <c r="F85" s="94"/>
      <c r="G85" s="94"/>
      <c r="H85" s="94"/>
      <c r="I85" s="94"/>
      <c r="J85" s="94"/>
      <c r="K85" s="4"/>
      <c r="L85" s="95"/>
      <c r="N85"/>
      <c r="O85"/>
      <c r="P85"/>
    </row>
    <row r="86" spans="5:16" ht="5.25" customHeight="1">
      <c r="E86" s="94"/>
      <c r="F86" s="94"/>
      <c r="G86" s="94"/>
      <c r="H86" s="94"/>
      <c r="I86" s="94"/>
      <c r="J86" s="94"/>
      <c r="K86" s="4"/>
      <c r="L86" s="95"/>
      <c r="N86"/>
      <c r="O86"/>
      <c r="P86"/>
    </row>
    <row r="87" spans="2:16" ht="12.75">
      <c r="B87" s="96" t="s">
        <v>49</v>
      </c>
      <c r="C87" s="97">
        <v>604254.57</v>
      </c>
      <c r="E87" s="94"/>
      <c r="F87" s="94"/>
      <c r="G87" s="94"/>
      <c r="H87" s="94"/>
      <c r="I87" s="94"/>
      <c r="J87" s="94"/>
      <c r="K87" s="4"/>
      <c r="L87" s="95"/>
      <c r="N87"/>
      <c r="O87"/>
      <c r="P87"/>
    </row>
    <row r="88" spans="2:16" ht="12.75">
      <c r="B88" s="96" t="s">
        <v>50</v>
      </c>
      <c r="C88" s="97">
        <v>1500000</v>
      </c>
      <c r="E88" s="94"/>
      <c r="F88" s="94"/>
      <c r="G88" s="94"/>
      <c r="H88" s="94"/>
      <c r="I88" s="94"/>
      <c r="J88" s="94"/>
      <c r="K88" s="4"/>
      <c r="L88" s="95"/>
      <c r="N88"/>
      <c r="O88"/>
      <c r="P88"/>
    </row>
    <row r="89" spans="2:16" ht="12.75">
      <c r="B89" s="96" t="s">
        <v>51</v>
      </c>
      <c r="C89" s="97">
        <v>413165.52</v>
      </c>
      <c r="E89" s="94"/>
      <c r="F89" s="94"/>
      <c r="G89" s="94"/>
      <c r="H89" s="94"/>
      <c r="I89" s="94"/>
      <c r="J89" s="94"/>
      <c r="K89" s="4"/>
      <c r="L89" s="95"/>
      <c r="N89"/>
      <c r="O89"/>
      <c r="P89"/>
    </row>
    <row r="90" spans="2:16" ht="12.75">
      <c r="B90" s="96" t="s">
        <v>52</v>
      </c>
      <c r="C90" s="97">
        <v>56810.26</v>
      </c>
      <c r="E90" s="94"/>
      <c r="F90" s="94"/>
      <c r="G90" s="94"/>
      <c r="H90" s="94"/>
      <c r="I90" s="94"/>
      <c r="J90" s="94"/>
      <c r="K90" s="4"/>
      <c r="L90" s="95"/>
      <c r="N90"/>
      <c r="O90"/>
      <c r="P90"/>
    </row>
    <row r="91" spans="2:16" ht="12.75">
      <c r="B91" s="96" t="s">
        <v>53</v>
      </c>
      <c r="C91" s="97">
        <v>490634.05</v>
      </c>
      <c r="E91" s="94"/>
      <c r="F91" s="94"/>
      <c r="G91" s="94"/>
      <c r="H91" s="94"/>
      <c r="I91" s="94"/>
      <c r="J91" s="94"/>
      <c r="K91" s="4"/>
      <c r="L91" s="95"/>
      <c r="N91"/>
      <c r="O91"/>
      <c r="P91"/>
    </row>
    <row r="92" spans="2:16" ht="12.75">
      <c r="B92" s="98" t="s">
        <v>54</v>
      </c>
      <c r="C92" s="97">
        <f>SUM(C87:C91)</f>
        <v>3064864.3999999994</v>
      </c>
      <c r="E92" s="94"/>
      <c r="F92" s="94"/>
      <c r="G92" s="94"/>
      <c r="H92" s="94"/>
      <c r="I92" s="94"/>
      <c r="J92" s="94"/>
      <c r="K92" s="4"/>
      <c r="L92" s="95"/>
      <c r="N92"/>
      <c r="O92"/>
      <c r="P92"/>
    </row>
    <row r="93" spans="5:12" ht="12.75">
      <c r="E93" s="4"/>
      <c r="F93" s="4"/>
      <c r="G93" s="4"/>
      <c r="H93" s="4"/>
      <c r="I93" s="4"/>
      <c r="J93" s="4"/>
      <c r="K93" s="4"/>
      <c r="L93" s="4"/>
    </row>
    <row r="96" spans="1:2" ht="12.75" hidden="1">
      <c r="A96" s="205" t="s">
        <v>55</v>
      </c>
      <c r="B96" s="205"/>
    </row>
    <row r="97" spans="1:2" ht="12.75" hidden="1">
      <c r="A97">
        <v>1</v>
      </c>
      <c r="B97" t="s">
        <v>56</v>
      </c>
    </row>
    <row r="98" spans="1:2" ht="12.75" hidden="1">
      <c r="A98">
        <v>2</v>
      </c>
      <c r="B98" t="s">
        <v>57</v>
      </c>
    </row>
    <row r="99" ht="12.75" hidden="1"/>
  </sheetData>
  <mergeCells count="31">
    <mergeCell ref="K58:K59"/>
    <mergeCell ref="L58:L59"/>
    <mergeCell ref="M58:M59"/>
    <mergeCell ref="D6:D7"/>
    <mergeCell ref="E6:E7"/>
    <mergeCell ref="D32:D33"/>
    <mergeCell ref="E32:E33"/>
    <mergeCell ref="K32:K33"/>
    <mergeCell ref="L32:L33"/>
    <mergeCell ref="M32:M33"/>
    <mergeCell ref="A58:B60"/>
    <mergeCell ref="C58:C59"/>
    <mergeCell ref="D58:D59"/>
    <mergeCell ref="E58:E59"/>
    <mergeCell ref="A6:B8"/>
    <mergeCell ref="N32:N33"/>
    <mergeCell ref="K6:K7"/>
    <mergeCell ref="P32:P33"/>
    <mergeCell ref="P6:P7"/>
    <mergeCell ref="A32:B34"/>
    <mergeCell ref="C32:C33"/>
    <mergeCell ref="C6:C7"/>
    <mergeCell ref="N58:P58"/>
    <mergeCell ref="A96:B96"/>
    <mergeCell ref="F6:G7"/>
    <mergeCell ref="H6:I7"/>
    <mergeCell ref="O32:O33"/>
    <mergeCell ref="O6:O7"/>
    <mergeCell ref="L6:L7"/>
    <mergeCell ref="M6:M7"/>
    <mergeCell ref="N6:N7"/>
  </mergeCells>
  <printOptions/>
  <pageMargins left="0.2" right="0.2" top="0.22" bottom="0.25" header="0.17" footer="0.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DSauda</cp:lastModifiedBy>
  <cp:lastPrinted>2002-09-30T15:15:30Z</cp:lastPrinted>
  <dcterms:created xsi:type="dcterms:W3CDTF">2002-09-12T15:54:21Z</dcterms:created>
  <dcterms:modified xsi:type="dcterms:W3CDTF">2002-10-01T12:56:27Z</dcterms:modified>
  <cp:category/>
  <cp:version/>
  <cp:contentType/>
  <cp:contentStatus/>
</cp:coreProperties>
</file>