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ALLEGATO 1 REGIONI" sheetId="1" r:id="rId1"/>
    <sheet name="ALLEGATO 3 AACC CORR.4.4.06" sheetId="2" r:id="rId2"/>
    <sheet name=" allegato 2REGIONI ric e formaz" sheetId="3" r:id="rId3"/>
  </sheets>
  <definedNames>
    <definedName name="_xlnm.Print_Area" localSheetId="2">' allegato 2REGIONI ric e formaz'!$A$1:$J$20</definedName>
    <definedName name="_xlnm.Print_Area" localSheetId="1">'ALLEGATO 3 AACC CORR.4.4.06'!$A$1:$G$17</definedName>
    <definedName name="_xlnm.Print_Titles" localSheetId="2">' allegato 2REGIONI ric e formaz'!$2:$4</definedName>
    <definedName name="_xlnm.Print_Titles" localSheetId="0">'ALLEGATO 1 REGIONI'!$2:$4</definedName>
  </definedNames>
  <calcPr fullCalcOnLoad="1"/>
</workbook>
</file>

<file path=xl/sharedStrings.xml><?xml version="1.0" encoding="utf-8"?>
<sst xmlns="http://schemas.openxmlformats.org/spreadsheetml/2006/main" count="113" uniqueCount="82">
  <si>
    <t>Risorse delibera CIPE n. 36/2002 - Risorse assegnate alle Amministrazioni centrali - Stato degli impegni</t>
  </si>
  <si>
    <t>Amministrazione</t>
  </si>
  <si>
    <t>Risorse complessivamente assegnate</t>
  </si>
  <si>
    <t>Totale risorse non impegnate</t>
  </si>
  <si>
    <t>totale</t>
  </si>
  <si>
    <t>Risorse che hanno maturato obbligazioni giuridicamente vincolanti al 31 dicembre 2004</t>
  </si>
  <si>
    <t>A</t>
  </si>
  <si>
    <t>B</t>
  </si>
  <si>
    <t>C                               (A-B)</t>
  </si>
  <si>
    <t>D</t>
  </si>
  <si>
    <t>Ministero dell'Istruzione, Università e Ricerca</t>
  </si>
  <si>
    <t>Ministero del Lavoro e delle Politiche Sociali</t>
  </si>
  <si>
    <t>Dipartimento della Funzione Pubblica</t>
  </si>
  <si>
    <t>DPS</t>
  </si>
  <si>
    <t>Ministero delle Infrastrutture e dei Trasporti</t>
  </si>
  <si>
    <t>Ministero dell'Ambiente e della Tutela del Territorio</t>
  </si>
  <si>
    <t>Ministero per i beni e le attività culturali</t>
  </si>
  <si>
    <t>Ministero per le Politiche Agricole e Forestali</t>
  </si>
  <si>
    <t>TOTALE</t>
  </si>
  <si>
    <t>Regione</t>
  </si>
  <si>
    <t>Risorse Complessivamente Assegnate</t>
  </si>
  <si>
    <t>Risorse che hanno maturato presumibilmente obbligazioni giuridicamente vincolanti tra il 31 dicembre e il 31 marzo 2005</t>
  </si>
  <si>
    <t>Totale risorse impegnate</t>
  </si>
  <si>
    <t>Disimpegno parziale (1)</t>
  </si>
  <si>
    <t>Disimpegno totale</t>
  </si>
  <si>
    <t xml:space="preserve">Risorse non programmate </t>
  </si>
  <si>
    <t>C</t>
  </si>
  <si>
    <t>B+C</t>
  </si>
  <si>
    <t>A-B-C ovvero D+E+F</t>
  </si>
  <si>
    <t>E</t>
  </si>
  <si>
    <t>F</t>
  </si>
  <si>
    <t>F+ (0,7E-0,3E0,7) + (0,3D -0,3*0,3D)</t>
  </si>
  <si>
    <t xml:space="preserve"> Friuli Venezia Giulia</t>
  </si>
  <si>
    <t xml:space="preserve"> Lombardia</t>
  </si>
  <si>
    <t>P. A. Bolzano</t>
  </si>
  <si>
    <t>P. A. Trento</t>
  </si>
  <si>
    <t xml:space="preserve"> Piemonte</t>
  </si>
  <si>
    <t xml:space="preserve"> Valle d'Aosta</t>
  </si>
  <si>
    <t xml:space="preserve"> Veneto</t>
  </si>
  <si>
    <t xml:space="preserve"> Emilia -Romagna</t>
  </si>
  <si>
    <t xml:space="preserve"> Lazio</t>
  </si>
  <si>
    <t xml:space="preserve"> Liguria </t>
  </si>
  <si>
    <t xml:space="preserve"> Marche</t>
  </si>
  <si>
    <t xml:space="preserve"> Toscana</t>
  </si>
  <si>
    <t xml:space="preserve"> Umbria</t>
  </si>
  <si>
    <t xml:space="preserve"> Abruzzo</t>
  </si>
  <si>
    <t xml:space="preserve"> Basilicata</t>
  </si>
  <si>
    <t xml:space="preserve"> Molise</t>
  </si>
  <si>
    <t xml:space="preserve"> Puglia</t>
  </si>
  <si>
    <t xml:space="preserve"> Campania</t>
  </si>
  <si>
    <t xml:space="preserve"> Calabria</t>
  </si>
  <si>
    <t xml:space="preserve"> Sicilia </t>
  </si>
  <si>
    <t xml:space="preserve"> Sardegna</t>
  </si>
  <si>
    <t>Totale Risorse</t>
  </si>
  <si>
    <t>% sul totale risorse assegnate</t>
  </si>
  <si>
    <r>
      <t xml:space="preserve">Risorse che  </t>
    </r>
    <r>
      <rPr>
        <b/>
        <sz val="14"/>
        <rFont val="Arial"/>
        <family val="2"/>
      </rPr>
      <t>hanno</t>
    </r>
    <r>
      <rPr>
        <sz val="14"/>
        <rFont val="Arial"/>
        <family val="2"/>
      </rPr>
      <t xml:space="preserve"> maturato obbligazioni giuridicamente vincolanti al 31 dicembre 2004 </t>
    </r>
  </si>
  <si>
    <r>
      <t xml:space="preserve">Risorse che </t>
    </r>
    <r>
      <rPr>
        <b/>
        <sz val="14"/>
        <rFont val="Arial"/>
        <family val="2"/>
      </rPr>
      <t>si stima matureranno</t>
    </r>
    <r>
      <rPr>
        <sz val="14"/>
        <rFont val="Arial"/>
        <family val="2"/>
      </rPr>
      <t xml:space="preserve"> obbligazioni giuridicamente vincolanti oltre il 31 marzo 2005 (riprogrammazioni e interventi coerenti con circolare)</t>
    </r>
  </si>
  <si>
    <r>
      <t xml:space="preserve">Risorse che </t>
    </r>
    <r>
      <rPr>
        <b/>
        <sz val="14"/>
        <rFont val="Arial"/>
        <family val="2"/>
      </rPr>
      <t>hanno</t>
    </r>
    <r>
      <rPr>
        <sz val="14"/>
        <rFont val="Arial"/>
        <family val="2"/>
      </rPr>
      <t xml:space="preserve"> maturato obbligazioni giuridicamente vincolanti al 31 dicembre 2004, </t>
    </r>
    <r>
      <rPr>
        <b/>
        <sz val="14"/>
        <rFont val="Arial"/>
        <family val="2"/>
      </rPr>
      <t>ma</t>
    </r>
    <r>
      <rPr>
        <sz val="14"/>
        <rFont val="Arial"/>
        <family val="2"/>
      </rPr>
      <t xml:space="preserve"> relative a interventi già aggiudicati prima del 30 giugno 2004</t>
    </r>
  </si>
  <si>
    <t>Disimpegno con applicazione 30% interventi colonni D e 70% interventi colonna E</t>
  </si>
  <si>
    <t>Da disimpegnare con riassegnazione quota Cipe su interventi colonna D e colonna E alle regioni</t>
  </si>
  <si>
    <t>F+ (0,3*D +0,7*E)</t>
  </si>
  <si>
    <t xml:space="preserve">(1) Per le risorse aggiudicate tra il  31marzo ed il 30 giugno 2005, l'ammontare del disimpegno è del 30%. Per le risorse aggiudicate al 31/12/2004, ma relative ad interventi già aggiudicati alla data della proposta della riprogrammazione, il disimpegno sarà pari al 70%. In entrambi i casi il 30% dell'importo disimpegnato, assegnabile a priorità programmatiche individuabili dal CIPE,  sarà ridestinato dal CIPE allo stesso intervento. 
(2) In questi termini la ripartizione della quota disimpegnata (47,113 milioni di euro) è la seguente:
    - 14,133 milioni di euro (pari a 30%) alle Amministrazioni performanti;
    - 14,133 milioni di euro (pari al 30%) al Cipe che saranno destinati per un valore pari 11,907 (il 30% disimpegnato sulla colonna F resta in capo al CIPE) alle Regioni per gli stessi interventi;
    - 18,845 milioni di euro (pari al 40%) al fondo premialità. </t>
  </si>
  <si>
    <t>Risorse impegnate</t>
  </si>
  <si>
    <t>Risorse Quota Ricerca e Formazione Complessivamente Assegnate                    (non vincolate in APQ)</t>
  </si>
  <si>
    <t xml:space="preserve">Risorse che  hanno maturato obbligazioni giuridicamente vincolanti al 31 dicembre 2004 </t>
  </si>
  <si>
    <t>Risorsa Quota Terremoto        (non vincolate in APQ)</t>
  </si>
  <si>
    <t>Risorse Quota Ricerca e Formazione                 INSERITE in APQ</t>
  </si>
  <si>
    <t>Risorse Quota Ricerca e Formazione                FUORI  APQ</t>
  </si>
  <si>
    <t>B1</t>
  </si>
  <si>
    <t>B2</t>
  </si>
  <si>
    <t xml:space="preserve"> Emilia-Romagna</t>
  </si>
  <si>
    <t>(1) Per le risorse aggiudicate tra il  31marzo ed il 30 giugno 2005, l'ammontare del disimpegno è del 30%. Per le risorse aggiudicate al 31/12/2004, ma relative ad interventi già aggiudicati alla data della proposta della riprogrammazione, il disimpegno s</t>
  </si>
  <si>
    <t>Bolzano</t>
  </si>
  <si>
    <t>Trento</t>
  </si>
  <si>
    <t>mmk</t>
  </si>
  <si>
    <t xml:space="preserve"> </t>
  </si>
  <si>
    <t>-</t>
  </si>
  <si>
    <t xml:space="preserve">Totale parziale </t>
  </si>
  <si>
    <t xml:space="preserve">(per iniziative nel Mezzogiorno)     </t>
  </si>
  <si>
    <t xml:space="preserve">(per Assistenza tecnica)  </t>
  </si>
  <si>
    <t>Totale parziale</t>
  </si>
  <si>
    <t>PER MEMORIA                Risorse decurtate che saranno riassegnate alle Amministrazioni performanti                    (Punto 7.6 - terza finalità)</t>
  </si>
</sst>
</file>

<file path=xl/styles.xml><?xml version="1.0" encoding="utf-8"?>
<styleSheet xmlns="http://schemas.openxmlformats.org/spreadsheetml/2006/main">
  <numFmts count="6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0.0"/>
    <numFmt numFmtId="176" formatCode="_-* #,##0.000_-;\-* #,##0.000_-;_-* &quot;-&quot;??_-;_-@_-"/>
    <numFmt numFmtId="177" formatCode="_-* #,##0.0000_-;\-* #,##0.0000_-;_-* &quot;-&quot;??_-;_-@_-"/>
    <numFmt numFmtId="178" formatCode="_-* #,##0.000_-;\-* #,##0.000_-;_-* &quot;-&quot;???_-;_-@_-"/>
    <numFmt numFmtId="179" formatCode="_-* #,##0.00_-;\-* #,##0.00_-;_-* &quot;-&quot;???_-;_-@_-"/>
    <numFmt numFmtId="180" formatCode="_-* #,##0.0_-;\-* #,##0.0_-;_-* &quot;-&quot;???_-;_-@_-"/>
    <numFmt numFmtId="181" formatCode="_-* #,##0_-;\-* #,##0_-;_-* &quot;-&quot;???_-;_-@_-"/>
    <numFmt numFmtId="182" formatCode="0.0E+00"/>
    <numFmt numFmtId="183" formatCode="0.000E+00"/>
    <numFmt numFmtId="184" formatCode="_-* #,##0.0000_-;\-* #,##0.0000_-;_-* &quot;-&quot;???_-;_-@_-"/>
    <numFmt numFmtId="185" formatCode="0.0000000000"/>
    <numFmt numFmtId="186" formatCode="0.00000000000"/>
    <numFmt numFmtId="187" formatCode="0.000000000"/>
    <numFmt numFmtId="188" formatCode="0.0000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-* #,##0.0_-;\-* #,##0.0_-;_-* &quot;-&quot;??_-;_-@_-"/>
    <numFmt numFmtId="199" formatCode="_-* #,##0_-;\-* #,##0_-;_-* &quot;-&quot;??_-;_-@_-"/>
    <numFmt numFmtId="200" formatCode="#,##0.00_ ;\-#,##0.00\ "/>
    <numFmt numFmtId="201" formatCode="#,##0_ ;\-#,##0\ "/>
    <numFmt numFmtId="202" formatCode="_-* #,##0.00_-;\-* #,##0.00_-;_-* &quot;-&quot;_-;_-@_-"/>
    <numFmt numFmtId="203" formatCode="#,##0.0"/>
    <numFmt numFmtId="204" formatCode="_-* #,##0.0_-;\-* #,##0.0_-;_-* &quot;-&quot;_-;_-@_-"/>
    <numFmt numFmtId="205" formatCode="_(* #,##0.0_);_(* \(#,##0.0\);_(* &quot;-&quot;??_);_(@_)"/>
    <numFmt numFmtId="206" formatCode="_(* #,##0_);_(* \(#,##0\);_(* &quot;-&quot;??_);_(@_)"/>
    <numFmt numFmtId="207" formatCode="#,##0.000"/>
    <numFmt numFmtId="208" formatCode="0.0%"/>
    <numFmt numFmtId="209" formatCode="_(* #,##0.0_);_(* \(#,##0.0\);_(* &quot;-&quot;_);_(@_)"/>
    <numFmt numFmtId="210" formatCode="_(* #,##0.00_);_(* \(#,##0.00\);_(* &quot;-&quot;_);_(@_)"/>
    <numFmt numFmtId="211" formatCode="_(* #,##0.000_);_(* \(#,##0.000\);_(* &quot;-&quot;_);_(@_)"/>
    <numFmt numFmtId="212" formatCode="_(* #,##0.0000_);_(* \(#,##0.0000\);_(* &quot;-&quot;_);_(@_)"/>
    <numFmt numFmtId="213" formatCode="_(* #,##0.000_);_(* \(#,##0.000\);_(* &quot;-&quot;??_);_(@_)"/>
    <numFmt numFmtId="214" formatCode="_(* #,##0.0000_);_(* \(#,##0.0000\);_(* &quot;-&quot;??_);_(@_)"/>
    <numFmt numFmtId="215" formatCode="#,##0.0000"/>
    <numFmt numFmtId="216" formatCode="#,##0.0000_ ;[Red]\-#,##0.0000\ "/>
    <numFmt numFmtId="217" formatCode="0.0000_ ;[Red]\-0.000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22"/>
      <name val="Arial"/>
      <family val="2"/>
    </font>
    <font>
      <i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4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right" vertical="center"/>
    </xf>
    <xf numFmtId="174" fontId="4" fillId="0" borderId="1" xfId="0" applyNumberFormat="1" applyFont="1" applyFill="1" applyBorder="1" applyAlignment="1">
      <alignment horizontal="right" vertical="center" wrapText="1"/>
    </xf>
    <xf numFmtId="174" fontId="4" fillId="0" borderId="1" xfId="0" applyNumberFormat="1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41" fontId="9" fillId="0" borderId="0" xfId="20" applyFont="1" applyFill="1" applyBorder="1" applyAlignment="1">
      <alignment/>
    </xf>
    <xf numFmtId="0" fontId="7" fillId="0" borderId="2" xfId="22" applyFont="1" applyFill="1" applyBorder="1" applyAlignment="1">
      <alignment/>
      <protection/>
    </xf>
    <xf numFmtId="10" fontId="7" fillId="0" borderId="3" xfId="23" applyNumberFormat="1" applyFont="1" applyFill="1" applyBorder="1" applyAlignment="1">
      <alignment/>
    </xf>
    <xf numFmtId="194" fontId="9" fillId="0" borderId="0" xfId="23" applyNumberFormat="1" applyFont="1" applyFill="1" applyBorder="1" applyAlignment="1">
      <alignment/>
    </xf>
    <xf numFmtId="9" fontId="9" fillId="0" borderId="0" xfId="20" applyNumberFormat="1" applyFont="1" applyFill="1" applyBorder="1" applyAlignment="1">
      <alignment/>
    </xf>
    <xf numFmtId="194" fontId="7" fillId="0" borderId="4" xfId="19" applyFont="1" applyFill="1" applyBorder="1" applyAlignment="1">
      <alignment/>
    </xf>
    <xf numFmtId="194" fontId="7" fillId="0" borderId="5" xfId="19" applyFont="1" applyFill="1" applyBorder="1" applyAlignment="1">
      <alignment/>
    </xf>
    <xf numFmtId="9" fontId="9" fillId="0" borderId="0" xfId="23" applyFont="1" applyFill="1" applyBorder="1" applyAlignment="1">
      <alignment/>
    </xf>
    <xf numFmtId="41" fontId="10" fillId="0" borderId="0" xfId="20" applyFont="1" applyFill="1" applyBorder="1" applyAlignment="1">
      <alignment/>
    </xf>
    <xf numFmtId="194" fontId="7" fillId="0" borderId="4" xfId="19" applyFont="1" applyFill="1" applyBorder="1" applyAlignment="1">
      <alignment horizontal="justify"/>
    </xf>
    <xf numFmtId="0" fontId="9" fillId="0" borderId="0" xfId="22" applyFont="1" applyFill="1" applyBorder="1" applyAlignment="1">
      <alignment/>
      <protection/>
    </xf>
    <xf numFmtId="0" fontId="7" fillId="0" borderId="0" xfId="22" applyFont="1" applyFill="1" applyBorder="1" applyAlignment="1">
      <alignment/>
      <protection/>
    </xf>
    <xf numFmtId="10" fontId="7" fillId="0" borderId="0" xfId="23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174" fontId="11" fillId="0" borderId="1" xfId="0" applyNumberFormat="1" applyFont="1" applyFill="1" applyBorder="1" applyAlignment="1">
      <alignment vertical="center"/>
    </xf>
    <xf numFmtId="10" fontId="7" fillId="0" borderId="6" xfId="23" applyNumberFormat="1" applyFont="1" applyFill="1" applyBorder="1" applyAlignment="1">
      <alignment/>
    </xf>
    <xf numFmtId="0" fontId="9" fillId="0" borderId="0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top" wrapText="1"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41" fontId="9" fillId="0" borderId="1" xfId="20" applyFont="1" applyFill="1" applyBorder="1" applyAlignment="1">
      <alignment horizontal="center" vertical="center" wrapText="1" shrinkToFit="1"/>
    </xf>
    <xf numFmtId="41" fontId="7" fillId="0" borderId="1" xfId="20" applyFont="1" applyFill="1" applyBorder="1" applyAlignment="1">
      <alignment horizontal="center" vertical="center" wrapText="1" shrinkToFit="1"/>
    </xf>
    <xf numFmtId="41" fontId="9" fillId="0" borderId="7" xfId="20" applyFont="1" applyFill="1" applyBorder="1" applyAlignment="1">
      <alignment horizontal="center" vertical="center" wrapText="1"/>
    </xf>
    <xf numFmtId="0" fontId="9" fillId="0" borderId="8" xfId="22" applyFont="1" applyFill="1" applyBorder="1" applyAlignment="1">
      <alignment horizontal="left"/>
      <protection/>
    </xf>
    <xf numFmtId="0" fontId="7" fillId="0" borderId="4" xfId="22" applyFont="1" applyFill="1" applyBorder="1" applyAlignment="1">
      <alignment horizontal="left"/>
      <protection/>
    </xf>
    <xf numFmtId="3" fontId="7" fillId="0" borderId="4" xfId="22" applyNumberFormat="1" applyFont="1" applyFill="1" applyBorder="1" applyAlignment="1">
      <alignment/>
      <protection/>
    </xf>
    <xf numFmtId="194" fontId="7" fillId="0" borderId="9" xfId="19" applyFont="1" applyFill="1" applyBorder="1" applyAlignment="1">
      <alignment/>
    </xf>
    <xf numFmtId="194" fontId="7" fillId="0" borderId="4" xfId="19" applyNumberFormat="1" applyFont="1" applyFill="1" applyBorder="1" applyAlignment="1">
      <alignment/>
    </xf>
    <xf numFmtId="41" fontId="7" fillId="0" borderId="4" xfId="20" applyFont="1" applyFill="1" applyBorder="1" applyAlignment="1">
      <alignment/>
    </xf>
    <xf numFmtId="194" fontId="7" fillId="0" borderId="10" xfId="20" applyNumberFormat="1" applyFont="1" applyFill="1" applyBorder="1" applyAlignment="1">
      <alignment/>
    </xf>
    <xf numFmtId="194" fontId="7" fillId="0" borderId="4" xfId="19" applyFont="1" applyFill="1" applyBorder="1" applyAlignment="1">
      <alignment/>
    </xf>
    <xf numFmtId="0" fontId="7" fillId="0" borderId="4" xfId="21" applyFont="1" applyFill="1" applyBorder="1" applyAlignment="1">
      <alignment horizontal="left"/>
      <protection/>
    </xf>
    <xf numFmtId="3" fontId="7" fillId="0" borderId="4" xfId="21" applyNumberFormat="1" applyFont="1" applyFill="1" applyBorder="1" applyAlignment="1">
      <alignment/>
      <protection/>
    </xf>
    <xf numFmtId="210" fontId="9" fillId="0" borderId="0" xfId="22" applyNumberFormat="1" applyFont="1" applyFill="1" applyBorder="1" applyAlignment="1">
      <alignment/>
      <protection/>
    </xf>
    <xf numFmtId="0" fontId="9" fillId="0" borderId="11" xfId="22" applyFont="1" applyFill="1" applyBorder="1" applyAlignment="1">
      <alignment horizontal="left"/>
      <protection/>
    </xf>
    <xf numFmtId="0" fontId="7" fillId="0" borderId="12" xfId="21" applyFont="1" applyFill="1" applyBorder="1" applyAlignment="1">
      <alignment horizontal="left"/>
      <protection/>
    </xf>
    <xf numFmtId="3" fontId="7" fillId="0" borderId="12" xfId="21" applyNumberFormat="1" applyFont="1" applyFill="1" applyBorder="1">
      <alignment/>
      <protection/>
    </xf>
    <xf numFmtId="194" fontId="7" fillId="0" borderId="12" xfId="19" applyFont="1" applyFill="1" applyBorder="1" applyAlignment="1">
      <alignment/>
    </xf>
    <xf numFmtId="194" fontId="7" fillId="0" borderId="12" xfId="19" applyNumberFormat="1" applyFont="1" applyFill="1" applyBorder="1" applyAlignment="1">
      <alignment/>
    </xf>
    <xf numFmtId="194" fontId="7" fillId="0" borderId="12" xfId="19" applyFont="1" applyFill="1" applyBorder="1" applyAlignment="1">
      <alignment/>
    </xf>
    <xf numFmtId="194" fontId="7" fillId="0" borderId="12" xfId="20" applyNumberFormat="1" applyFont="1" applyFill="1" applyBorder="1" applyAlignment="1">
      <alignment/>
    </xf>
    <xf numFmtId="0" fontId="9" fillId="0" borderId="13" xfId="22" applyFont="1" applyFill="1" applyBorder="1" applyAlignment="1">
      <alignment/>
      <protection/>
    </xf>
    <xf numFmtId="0" fontId="7" fillId="0" borderId="14" xfId="22" applyFont="1" applyFill="1" applyBorder="1" applyAlignment="1">
      <alignment/>
      <protection/>
    </xf>
    <xf numFmtId="9" fontId="9" fillId="0" borderId="15" xfId="23" applyFont="1" applyFill="1" applyBorder="1" applyAlignment="1">
      <alignment/>
    </xf>
    <xf numFmtId="10" fontId="7" fillId="0" borderId="16" xfId="23" applyNumberFormat="1" applyFont="1" applyFill="1" applyBorder="1" applyAlignment="1">
      <alignment/>
    </xf>
    <xf numFmtId="10" fontId="7" fillId="0" borderId="17" xfId="23" applyNumberFormat="1" applyFont="1" applyFill="1" applyBorder="1" applyAlignment="1">
      <alignment/>
    </xf>
    <xf numFmtId="4" fontId="9" fillId="0" borderId="0" xfId="22" applyNumberFormat="1" applyFont="1" applyFill="1" applyBorder="1" applyAlignment="1">
      <alignment/>
      <protection/>
    </xf>
    <xf numFmtId="208" fontId="9" fillId="0" borderId="0" xfId="23" applyNumberFormat="1" applyFont="1" applyFill="1" applyBorder="1" applyAlignment="1">
      <alignment/>
    </xf>
    <xf numFmtId="202" fontId="9" fillId="0" borderId="0" xfId="20" applyNumberFormat="1" applyFont="1" applyFill="1" applyBorder="1" applyAlignment="1">
      <alignment/>
    </xf>
    <xf numFmtId="41" fontId="9" fillId="0" borderId="18" xfId="20" applyFont="1" applyFill="1" applyBorder="1" applyAlignment="1">
      <alignment horizontal="center" vertical="center" wrapText="1" shrinkToFit="1"/>
    </xf>
    <xf numFmtId="41" fontId="7" fillId="0" borderId="19" xfId="20" applyFont="1" applyFill="1" applyBorder="1" applyAlignment="1">
      <alignment/>
    </xf>
    <xf numFmtId="41" fontId="7" fillId="0" borderId="20" xfId="20" applyFont="1" applyFill="1" applyBorder="1" applyAlignment="1">
      <alignment/>
    </xf>
    <xf numFmtId="10" fontId="7" fillId="0" borderId="21" xfId="2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174" fontId="4" fillId="0" borderId="1" xfId="17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 quotePrefix="1">
      <alignment horizontal="center" vertical="center"/>
    </xf>
    <xf numFmtId="173" fontId="11" fillId="0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7" fillId="0" borderId="23" xfId="22" applyFont="1" applyFill="1" applyBorder="1" applyAlignment="1">
      <alignment horizontal="center" vertical="center" wrapText="1"/>
      <protection/>
    </xf>
    <xf numFmtId="41" fontId="7" fillId="0" borderId="4" xfId="20" applyFont="1" applyFill="1" applyBorder="1" applyAlignment="1">
      <alignment horizontal="center" vertical="center" wrapText="1" shrinkToFit="1"/>
    </xf>
    <xf numFmtId="41" fontId="9" fillId="0" borderId="24" xfId="20" applyFont="1" applyFill="1" applyBorder="1" applyAlignment="1">
      <alignment horizontal="center" vertical="center" wrapText="1" shrinkToFit="1"/>
    </xf>
    <xf numFmtId="0" fontId="9" fillId="0" borderId="25" xfId="22" applyFont="1" applyFill="1" applyBorder="1" applyAlignment="1">
      <alignment horizontal="left"/>
      <protection/>
    </xf>
    <xf numFmtId="194" fontId="7" fillId="0" borderId="26" xfId="19" applyNumberFormat="1" applyFont="1" applyFill="1" applyBorder="1" applyAlignment="1">
      <alignment/>
    </xf>
    <xf numFmtId="0" fontId="9" fillId="0" borderId="27" xfId="22" applyFont="1" applyFill="1" applyBorder="1" applyAlignment="1">
      <alignment/>
      <protection/>
    </xf>
    <xf numFmtId="194" fontId="7" fillId="0" borderId="28" xfId="19" applyFont="1" applyFill="1" applyBorder="1" applyAlignment="1">
      <alignment/>
    </xf>
    <xf numFmtId="0" fontId="9" fillId="0" borderId="29" xfId="22" applyFont="1" applyFill="1" applyBorder="1" applyAlignment="1">
      <alignment/>
      <protection/>
    </xf>
    <xf numFmtId="0" fontId="7" fillId="0" borderId="30" xfId="22" applyFont="1" applyFill="1" applyBorder="1" applyAlignment="1">
      <alignment/>
      <protection/>
    </xf>
    <xf numFmtId="9" fontId="9" fillId="0" borderId="31" xfId="23" applyFont="1" applyFill="1" applyBorder="1" applyAlignment="1">
      <alignment/>
    </xf>
    <xf numFmtId="10" fontId="7" fillId="0" borderId="32" xfId="23" applyNumberFormat="1" applyFont="1" applyFill="1" applyBorder="1" applyAlignment="1">
      <alignment/>
    </xf>
    <xf numFmtId="10" fontId="7" fillId="0" borderId="33" xfId="23" applyNumberFormat="1" applyFont="1" applyFill="1" applyBorder="1" applyAlignment="1">
      <alignment/>
    </xf>
    <xf numFmtId="0" fontId="7" fillId="0" borderId="34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41" fontId="9" fillId="0" borderId="9" xfId="20" applyFont="1" applyFill="1" applyBorder="1" applyAlignment="1">
      <alignment horizontal="center" vertical="top" wrapText="1" shrinkToFit="1"/>
    </xf>
    <xf numFmtId="41" fontId="9" fillId="0" borderId="7" xfId="20" applyFont="1" applyFill="1" applyBorder="1" applyAlignment="1">
      <alignment horizontal="center" vertical="top" wrapText="1" shrinkToFit="1"/>
    </xf>
    <xf numFmtId="41" fontId="7" fillId="0" borderId="34" xfId="20" applyFont="1" applyFill="1" applyBorder="1" applyAlignment="1">
      <alignment horizontal="center" vertical="center" wrapText="1"/>
    </xf>
    <xf numFmtId="41" fontId="7" fillId="0" borderId="7" xfId="20" applyFont="1" applyFill="1" applyBorder="1" applyAlignment="1">
      <alignment horizontal="center" vertical="center" wrapText="1"/>
    </xf>
    <xf numFmtId="41" fontId="9" fillId="0" borderId="34" xfId="20" applyFont="1" applyFill="1" applyBorder="1" applyAlignment="1">
      <alignment horizontal="center" vertical="center" wrapText="1" shrinkToFit="1"/>
    </xf>
    <xf numFmtId="41" fontId="9" fillId="0" borderId="4" xfId="20" applyFont="1" applyFill="1" applyBorder="1" applyAlignment="1">
      <alignment horizontal="center" vertical="center" wrapText="1" shrinkToFit="1"/>
    </xf>
    <xf numFmtId="41" fontId="9" fillId="0" borderId="7" xfId="20" applyFont="1" applyFill="1" applyBorder="1" applyAlignment="1">
      <alignment horizontal="center" vertical="center" wrapText="1" shrinkToFit="1"/>
    </xf>
    <xf numFmtId="9" fontId="9" fillId="0" borderId="13" xfId="23" applyFont="1" applyFill="1" applyBorder="1" applyAlignment="1">
      <alignment vertical="top" wrapText="1"/>
    </xf>
    <xf numFmtId="9" fontId="9" fillId="0" borderId="0" xfId="23" applyFont="1" applyFill="1" applyBorder="1" applyAlignment="1">
      <alignment vertical="top" wrapText="1"/>
    </xf>
    <xf numFmtId="41" fontId="7" fillId="0" borderId="34" xfId="20" applyFont="1" applyFill="1" applyBorder="1" applyAlignment="1">
      <alignment horizontal="center" vertical="center" wrapText="1" shrinkToFit="1"/>
    </xf>
    <xf numFmtId="41" fontId="7" fillId="0" borderId="7" xfId="20" applyFont="1" applyFill="1" applyBorder="1" applyAlignment="1">
      <alignment horizontal="center" vertical="center" wrapText="1" shrinkToFit="1"/>
    </xf>
    <xf numFmtId="41" fontId="7" fillId="0" borderId="4" xfId="20" applyFont="1" applyFill="1" applyBorder="1" applyAlignment="1">
      <alignment horizontal="center" vertical="center" wrapText="1"/>
    </xf>
    <xf numFmtId="41" fontId="7" fillId="0" borderId="35" xfId="20" applyFont="1" applyFill="1" applyBorder="1" applyAlignment="1">
      <alignment horizontal="center" vertical="center"/>
    </xf>
    <xf numFmtId="41" fontId="7" fillId="0" borderId="36" xfId="20" applyFont="1" applyFill="1" applyBorder="1" applyAlignment="1">
      <alignment horizontal="center" vertical="center"/>
    </xf>
    <xf numFmtId="41" fontId="7" fillId="0" borderId="37" xfId="20" applyFont="1" applyFill="1" applyBorder="1" applyAlignment="1">
      <alignment horizontal="center" vertical="center"/>
    </xf>
    <xf numFmtId="41" fontId="7" fillId="0" borderId="38" xfId="20" applyFont="1" applyFill="1" applyBorder="1" applyAlignment="1">
      <alignment horizontal="center" vertical="center"/>
    </xf>
    <xf numFmtId="0" fontId="9" fillId="0" borderId="9" xfId="20" applyNumberFormat="1" applyFont="1" applyFill="1" applyBorder="1" applyAlignment="1">
      <alignment horizontal="center" vertical="top" wrapText="1" shrinkToFit="1"/>
    </xf>
    <xf numFmtId="0" fontId="9" fillId="0" borderId="7" xfId="20" applyNumberFormat="1" applyFont="1" applyFill="1" applyBorder="1" applyAlignment="1">
      <alignment horizontal="center" vertical="top" wrapText="1" shrinkToFit="1"/>
    </xf>
    <xf numFmtId="0" fontId="12" fillId="0" borderId="39" xfId="21" applyFont="1" applyFill="1" applyBorder="1" applyAlignment="1">
      <alignment horizontal="center" vertical="center"/>
      <protection/>
    </xf>
    <xf numFmtId="0" fontId="0" fillId="0" borderId="36" xfId="21" applyFont="1" applyFill="1" applyBorder="1">
      <alignment/>
      <protection/>
    </xf>
    <xf numFmtId="0" fontId="0" fillId="0" borderId="40" xfId="21" applyFont="1" applyFill="1" applyBorder="1">
      <alignment/>
      <protection/>
    </xf>
    <xf numFmtId="0" fontId="0" fillId="0" borderId="41" xfId="21" applyFont="1" applyFill="1" applyBorder="1">
      <alignment/>
      <protection/>
    </xf>
    <xf numFmtId="41" fontId="7" fillId="0" borderId="42" xfId="20" applyFont="1" applyFill="1" applyBorder="1" applyAlignment="1">
      <alignment horizontal="center" vertical="center" wrapText="1"/>
    </xf>
    <xf numFmtId="41" fontId="7" fillId="0" borderId="19" xfId="20" applyFont="1" applyFill="1" applyBorder="1" applyAlignment="1">
      <alignment horizontal="center" vertical="center" wrapText="1"/>
    </xf>
    <xf numFmtId="41" fontId="7" fillId="0" borderId="43" xfId="2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3" fontId="3" fillId="0" borderId="9" xfId="0" applyNumberFormat="1" applyFont="1" applyFill="1" applyBorder="1" applyAlignment="1">
      <alignment horizontal="center" vertical="center" wrapText="1"/>
    </xf>
    <xf numFmtId="173" fontId="3" fillId="0" borderId="4" xfId="0" applyNumberFormat="1" applyFont="1" applyFill="1" applyBorder="1" applyAlignment="1">
      <alignment horizontal="center" vertical="center" wrapText="1"/>
    </xf>
    <xf numFmtId="173" fontId="0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1" fontId="7" fillId="0" borderId="23" xfId="20" applyFont="1" applyFill="1" applyBorder="1" applyAlignment="1">
      <alignment horizontal="center" vertical="center" wrapText="1" shrinkToFit="1"/>
    </xf>
    <xf numFmtId="41" fontId="7" fillId="0" borderId="47" xfId="20" applyFont="1" applyFill="1" applyBorder="1" applyAlignment="1">
      <alignment horizontal="center" vertical="center" wrapText="1"/>
    </xf>
    <xf numFmtId="41" fontId="7" fillId="0" borderId="26" xfId="20" applyFont="1" applyFill="1" applyBorder="1" applyAlignment="1">
      <alignment horizontal="center" vertical="center" wrapText="1"/>
    </xf>
    <xf numFmtId="41" fontId="7" fillId="0" borderId="48" xfId="20" applyFont="1" applyFill="1" applyBorder="1" applyAlignment="1">
      <alignment horizontal="center" vertical="center" wrapText="1"/>
    </xf>
    <xf numFmtId="41" fontId="9" fillId="0" borderId="23" xfId="20" applyFont="1" applyFill="1" applyBorder="1" applyAlignment="1">
      <alignment horizontal="center" vertical="center" wrapText="1" shrinkToFit="1"/>
    </xf>
    <xf numFmtId="0" fontId="12" fillId="0" borderId="49" xfId="21" applyFont="1" applyFill="1" applyBorder="1" applyAlignment="1">
      <alignment horizontal="center" vertical="center"/>
      <protection/>
    </xf>
    <xf numFmtId="0" fontId="0" fillId="0" borderId="50" xfId="21" applyFont="1" applyFill="1" applyBorder="1">
      <alignment/>
      <protection/>
    </xf>
    <xf numFmtId="0" fontId="0" fillId="0" borderId="51" xfId="21" applyFont="1" applyFill="1" applyBorder="1">
      <alignment/>
      <protection/>
    </xf>
    <xf numFmtId="0" fontId="7" fillId="0" borderId="23" xfId="22" applyFont="1" applyFill="1" applyBorder="1" applyAlignment="1">
      <alignment horizontal="center" vertical="center" wrapText="1"/>
      <protection/>
    </xf>
    <xf numFmtId="41" fontId="7" fillId="0" borderId="52" xfId="20" applyFont="1" applyFill="1" applyBorder="1" applyAlignment="1">
      <alignment horizontal="center" vertical="center" wrapText="1" shrinkToFit="1"/>
    </xf>
    <xf numFmtId="41" fontId="7" fillId="0" borderId="53" xfId="20" applyFont="1" applyFill="1" applyBorder="1" applyAlignment="1">
      <alignment horizontal="center" vertical="center" wrapText="1" shrinkToFit="1"/>
    </xf>
    <xf numFmtId="41" fontId="7" fillId="0" borderId="50" xfId="20" applyFont="1" applyFill="1" applyBorder="1" applyAlignment="1">
      <alignment horizontal="center" vertical="center" wrapText="1" shrinkToFit="1"/>
    </xf>
    <xf numFmtId="41" fontId="7" fillId="0" borderId="37" xfId="20" applyFont="1" applyFill="1" applyBorder="1" applyAlignment="1">
      <alignment horizontal="center" vertical="center" wrapText="1" shrinkToFit="1"/>
    </xf>
    <xf numFmtId="41" fontId="7" fillId="0" borderId="54" xfId="20" applyFont="1" applyFill="1" applyBorder="1" applyAlignment="1">
      <alignment horizontal="center" vertical="center" wrapText="1" shrinkToFit="1"/>
    </xf>
    <xf numFmtId="41" fontId="7" fillId="0" borderId="38" xfId="20" applyFont="1" applyFill="1" applyBorder="1" applyAlignment="1">
      <alignment horizontal="center" vertical="center" wrapText="1" shrinkToFi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gliaia [0]_SPSTI - Del Cipe 36-02 - sintesi quota regionali_05_07" xfId="19"/>
    <cellStyle name="Migliaia [0]_TABELLA DETTAGLIATA 36-02 uff 2" xfId="20"/>
    <cellStyle name="Normale_SPSTI - Del Cipe 36-02 - sintesi quota regionali_05_07" xfId="21"/>
    <cellStyle name="Normale_TABELLA DETTAGLIATA 36-02 uff 2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50" zoomScaleNormal="50" zoomScaleSheetLayoutView="50" workbookViewId="0" topLeftCell="A10">
      <selection activeCell="J7" sqref="J7"/>
    </sheetView>
  </sheetViews>
  <sheetFormatPr defaultColWidth="9.140625" defaultRowHeight="20.25" customHeight="1"/>
  <cols>
    <col min="1" max="1" width="4.8515625" style="21" customWidth="1"/>
    <col min="2" max="2" width="31.00390625" style="21" customWidth="1"/>
    <col min="3" max="3" width="23.7109375" style="58" customWidth="1"/>
    <col min="4" max="4" width="25.140625" style="11" customWidth="1"/>
    <col min="5" max="5" width="22.00390625" style="11" customWidth="1"/>
    <col min="6" max="6" width="22.57421875" style="11" customWidth="1"/>
    <col min="7" max="7" width="20.00390625" style="11" customWidth="1"/>
    <col min="8" max="8" width="21.421875" style="11" customWidth="1"/>
    <col min="9" max="9" width="21.8515625" style="11" customWidth="1"/>
    <col min="10" max="10" width="21.140625" style="11" customWidth="1"/>
    <col min="11" max="11" width="22.8515625" style="11" customWidth="1"/>
    <col min="12" max="12" width="22.00390625" style="11" customWidth="1"/>
    <col min="13" max="13" width="3.57421875" style="21" customWidth="1"/>
    <col min="14" max="16384" width="24.8515625" style="21" customWidth="1"/>
  </cols>
  <sheetData>
    <row r="1" spans="1:13" ht="12.75" customHeight="1" thickTop="1">
      <c r="A1" s="115" t="s">
        <v>19</v>
      </c>
      <c r="B1" s="116"/>
      <c r="C1" s="94" t="s">
        <v>20</v>
      </c>
      <c r="D1" s="101" t="s">
        <v>55</v>
      </c>
      <c r="E1" s="101" t="s">
        <v>21</v>
      </c>
      <c r="F1" s="106" t="s">
        <v>22</v>
      </c>
      <c r="G1" s="99" t="s">
        <v>3</v>
      </c>
      <c r="H1" s="109" t="s">
        <v>23</v>
      </c>
      <c r="I1" s="110"/>
      <c r="J1" s="99" t="s">
        <v>24</v>
      </c>
      <c r="K1" s="99" t="s">
        <v>58</v>
      </c>
      <c r="L1" s="119" t="s">
        <v>59</v>
      </c>
      <c r="M1" s="27"/>
    </row>
    <row r="2" spans="1:13" ht="57" customHeight="1">
      <c r="A2" s="117"/>
      <c r="B2" s="118"/>
      <c r="C2" s="95"/>
      <c r="D2" s="102"/>
      <c r="E2" s="102"/>
      <c r="F2" s="83"/>
      <c r="G2" s="108"/>
      <c r="H2" s="111"/>
      <c r="I2" s="112"/>
      <c r="J2" s="100"/>
      <c r="K2" s="108"/>
      <c r="L2" s="120"/>
      <c r="M2" s="27"/>
    </row>
    <row r="3" spans="1:13" ht="88.5" customHeight="1">
      <c r="A3" s="117"/>
      <c r="B3" s="118"/>
      <c r="C3" s="95"/>
      <c r="D3" s="102"/>
      <c r="E3" s="102"/>
      <c r="F3" s="83"/>
      <c r="G3" s="108"/>
      <c r="H3" s="97" t="s">
        <v>56</v>
      </c>
      <c r="I3" s="113" t="s">
        <v>57</v>
      </c>
      <c r="J3" s="97" t="s">
        <v>25</v>
      </c>
      <c r="K3" s="108"/>
      <c r="L3" s="120"/>
      <c r="M3" s="27"/>
    </row>
    <row r="4" spans="1:13" s="30" customFormat="1" ht="114.75" customHeight="1">
      <c r="A4" s="117"/>
      <c r="B4" s="118"/>
      <c r="C4" s="96"/>
      <c r="D4" s="103"/>
      <c r="E4" s="103"/>
      <c r="F4" s="107"/>
      <c r="G4" s="100"/>
      <c r="H4" s="98"/>
      <c r="I4" s="114"/>
      <c r="J4" s="98"/>
      <c r="K4" s="100"/>
      <c r="L4" s="121"/>
      <c r="M4" s="27"/>
    </row>
    <row r="5" spans="1:12" s="27" customFormat="1" ht="41.25" customHeight="1">
      <c r="A5" s="117"/>
      <c r="B5" s="118"/>
      <c r="C5" s="31" t="s">
        <v>6</v>
      </c>
      <c r="D5" s="32" t="s">
        <v>7</v>
      </c>
      <c r="E5" s="32" t="s">
        <v>26</v>
      </c>
      <c r="F5" s="33" t="s">
        <v>27</v>
      </c>
      <c r="G5" s="32" t="s">
        <v>28</v>
      </c>
      <c r="H5" s="32" t="s">
        <v>9</v>
      </c>
      <c r="I5" s="32" t="s">
        <v>29</v>
      </c>
      <c r="J5" s="32" t="s">
        <v>30</v>
      </c>
      <c r="K5" s="34" t="s">
        <v>60</v>
      </c>
      <c r="L5" s="61" t="s">
        <v>31</v>
      </c>
    </row>
    <row r="6" spans="1:12" s="22" customFormat="1" ht="27" customHeight="1">
      <c r="A6" s="35">
        <v>1</v>
      </c>
      <c r="B6" s="36" t="s">
        <v>32</v>
      </c>
      <c r="C6" s="37">
        <v>8621000</v>
      </c>
      <c r="D6" s="16">
        <v>8620999.940000001</v>
      </c>
      <c r="E6" s="16">
        <v>0</v>
      </c>
      <c r="F6" s="38">
        <f aca="true" t="shared" si="0" ref="F6:F26">E6+D6</f>
        <v>8620999.940000001</v>
      </c>
      <c r="G6" s="39">
        <f aca="true" t="shared" si="1" ref="G6:G26">C6-D6-E6</f>
        <v>0.05999999865889549</v>
      </c>
      <c r="H6" s="16">
        <v>0</v>
      </c>
      <c r="I6" s="16">
        <v>0</v>
      </c>
      <c r="J6" s="40">
        <v>0</v>
      </c>
      <c r="K6" s="41">
        <f aca="true" t="shared" si="2" ref="K6:K27">J6+(0.3*H6)+(0.7*I6)</f>
        <v>0</v>
      </c>
      <c r="L6" s="62">
        <f aca="true" t="shared" si="3" ref="L6:L26">J6+(H6*0.21)+(I6*0.49)</f>
        <v>0</v>
      </c>
    </row>
    <row r="7" spans="1:12" ht="27" customHeight="1">
      <c r="A7" s="35">
        <v>2</v>
      </c>
      <c r="B7" s="36" t="s">
        <v>33</v>
      </c>
      <c r="C7" s="37">
        <v>29571000</v>
      </c>
      <c r="D7" s="16">
        <v>29555589</v>
      </c>
      <c r="E7" s="16">
        <v>15411</v>
      </c>
      <c r="F7" s="16">
        <f t="shared" si="0"/>
        <v>29571000</v>
      </c>
      <c r="G7" s="39">
        <f t="shared" si="1"/>
        <v>0</v>
      </c>
      <c r="H7" s="16">
        <v>0</v>
      </c>
      <c r="I7" s="16">
        <v>0</v>
      </c>
      <c r="J7" s="40">
        <v>0</v>
      </c>
      <c r="K7" s="41">
        <f t="shared" si="2"/>
        <v>0</v>
      </c>
      <c r="L7" s="62">
        <f t="shared" si="3"/>
        <v>0</v>
      </c>
    </row>
    <row r="8" spans="1:12" ht="27" customHeight="1">
      <c r="A8" s="35">
        <v>3</v>
      </c>
      <c r="B8" s="36" t="s">
        <v>34</v>
      </c>
      <c r="C8" s="37">
        <v>3061000</v>
      </c>
      <c r="D8" s="16">
        <v>2754523</v>
      </c>
      <c r="E8" s="16">
        <v>0</v>
      </c>
      <c r="F8" s="16">
        <f t="shared" si="0"/>
        <v>2754523</v>
      </c>
      <c r="G8" s="39">
        <f t="shared" si="1"/>
        <v>306477</v>
      </c>
      <c r="H8" s="16">
        <v>306477</v>
      </c>
      <c r="I8" s="16">
        <v>0</v>
      </c>
      <c r="J8" s="40">
        <v>0</v>
      </c>
      <c r="K8" s="41">
        <f t="shared" si="2"/>
        <v>91943.09999999999</v>
      </c>
      <c r="L8" s="62">
        <f t="shared" si="3"/>
        <v>64360.17</v>
      </c>
    </row>
    <row r="9" spans="1:12" ht="27" customHeight="1">
      <c r="A9" s="35">
        <v>4</v>
      </c>
      <c r="B9" s="36" t="s">
        <v>35</v>
      </c>
      <c r="C9" s="37">
        <v>1516000</v>
      </c>
      <c r="D9" s="16">
        <v>1516000</v>
      </c>
      <c r="E9" s="16">
        <v>0</v>
      </c>
      <c r="F9" s="16">
        <f t="shared" si="0"/>
        <v>1516000</v>
      </c>
      <c r="G9" s="39">
        <f t="shared" si="1"/>
        <v>0</v>
      </c>
      <c r="H9" s="16">
        <v>0</v>
      </c>
      <c r="I9" s="16">
        <v>0</v>
      </c>
      <c r="J9" s="40">
        <v>0</v>
      </c>
      <c r="K9" s="41">
        <f t="shared" si="2"/>
        <v>0</v>
      </c>
      <c r="L9" s="62">
        <f t="shared" si="3"/>
        <v>0</v>
      </c>
    </row>
    <row r="10" spans="1:12" ht="27" customHeight="1">
      <c r="A10" s="35">
        <v>5</v>
      </c>
      <c r="B10" s="36" t="s">
        <v>36</v>
      </c>
      <c r="C10" s="37">
        <v>52150000</v>
      </c>
      <c r="D10" s="16">
        <v>51434017</v>
      </c>
      <c r="E10" s="42">
        <v>0</v>
      </c>
      <c r="F10" s="42">
        <f t="shared" si="0"/>
        <v>51434017</v>
      </c>
      <c r="G10" s="39">
        <f t="shared" si="1"/>
        <v>715983</v>
      </c>
      <c r="H10" s="16">
        <v>715983</v>
      </c>
      <c r="I10" s="16">
        <v>0</v>
      </c>
      <c r="J10" s="40">
        <v>0</v>
      </c>
      <c r="K10" s="41">
        <f t="shared" si="2"/>
        <v>214794.9</v>
      </c>
      <c r="L10" s="62">
        <f t="shared" si="3"/>
        <v>150356.43</v>
      </c>
    </row>
    <row r="11" spans="1:12" ht="27" customHeight="1">
      <c r="A11" s="35">
        <v>6</v>
      </c>
      <c r="B11" s="36" t="s">
        <v>37</v>
      </c>
      <c r="C11" s="37">
        <v>1769000</v>
      </c>
      <c r="D11" s="16">
        <v>1769000</v>
      </c>
      <c r="E11" s="42">
        <v>0</v>
      </c>
      <c r="F11" s="42">
        <f t="shared" si="0"/>
        <v>1769000</v>
      </c>
      <c r="G11" s="39">
        <f t="shared" si="1"/>
        <v>0</v>
      </c>
      <c r="H11" s="16">
        <v>0</v>
      </c>
      <c r="I11" s="16">
        <v>0</v>
      </c>
      <c r="J11" s="40">
        <v>0</v>
      </c>
      <c r="K11" s="41">
        <f t="shared" si="2"/>
        <v>0</v>
      </c>
      <c r="L11" s="62">
        <f t="shared" si="3"/>
        <v>0</v>
      </c>
    </row>
    <row r="12" spans="1:12" ht="27" customHeight="1">
      <c r="A12" s="35">
        <v>7</v>
      </c>
      <c r="B12" s="36" t="s">
        <v>38</v>
      </c>
      <c r="C12" s="37">
        <v>28588000</v>
      </c>
      <c r="D12" s="16">
        <v>28565045</v>
      </c>
      <c r="E12" s="42">
        <v>0</v>
      </c>
      <c r="F12" s="42">
        <f t="shared" si="0"/>
        <v>28565045</v>
      </c>
      <c r="G12" s="39">
        <f t="shared" si="1"/>
        <v>22955</v>
      </c>
      <c r="H12" s="16">
        <v>0</v>
      </c>
      <c r="I12" s="16">
        <v>0</v>
      </c>
      <c r="J12" s="40">
        <v>22955</v>
      </c>
      <c r="K12" s="41">
        <f t="shared" si="2"/>
        <v>22955</v>
      </c>
      <c r="L12" s="62">
        <f t="shared" si="3"/>
        <v>22955</v>
      </c>
    </row>
    <row r="13" spans="1:12" ht="27" customHeight="1">
      <c r="A13" s="35">
        <v>8</v>
      </c>
      <c r="B13" s="43" t="s">
        <v>39</v>
      </c>
      <c r="C13" s="44">
        <v>9099000</v>
      </c>
      <c r="D13" s="16">
        <v>9099000</v>
      </c>
      <c r="E13" s="42">
        <v>0</v>
      </c>
      <c r="F13" s="42">
        <f t="shared" si="0"/>
        <v>9099000</v>
      </c>
      <c r="G13" s="39">
        <f t="shared" si="1"/>
        <v>0</v>
      </c>
      <c r="H13" s="16">
        <v>0</v>
      </c>
      <c r="I13" s="16">
        <v>0</v>
      </c>
      <c r="J13" s="40">
        <v>0</v>
      </c>
      <c r="K13" s="41">
        <f t="shared" si="2"/>
        <v>0</v>
      </c>
      <c r="L13" s="62">
        <f t="shared" si="3"/>
        <v>0</v>
      </c>
    </row>
    <row r="14" spans="1:12" ht="27" customHeight="1">
      <c r="A14" s="35">
        <v>9</v>
      </c>
      <c r="B14" s="43" t="s">
        <v>40</v>
      </c>
      <c r="C14" s="44">
        <v>52402000</v>
      </c>
      <c r="D14" s="16">
        <v>48504803.2</v>
      </c>
      <c r="E14" s="42">
        <v>258250</v>
      </c>
      <c r="F14" s="42">
        <f t="shared" si="0"/>
        <v>48763053.2</v>
      </c>
      <c r="G14" s="39">
        <f t="shared" si="1"/>
        <v>3638946.799999997</v>
      </c>
      <c r="H14" s="16">
        <v>3638947</v>
      </c>
      <c r="I14" s="16">
        <v>0</v>
      </c>
      <c r="J14" s="40">
        <v>0</v>
      </c>
      <c r="K14" s="41">
        <f t="shared" si="2"/>
        <v>1091684.0999999999</v>
      </c>
      <c r="L14" s="62">
        <f t="shared" si="3"/>
        <v>764178.87</v>
      </c>
    </row>
    <row r="15" spans="1:12" ht="27" customHeight="1">
      <c r="A15" s="35">
        <v>10</v>
      </c>
      <c r="B15" s="43" t="s">
        <v>41</v>
      </c>
      <c r="C15" s="44">
        <v>25162000</v>
      </c>
      <c r="D15" s="16">
        <v>25153984</v>
      </c>
      <c r="E15" s="42">
        <v>0</v>
      </c>
      <c r="F15" s="42">
        <f t="shared" si="0"/>
        <v>25153984</v>
      </c>
      <c r="G15" s="39">
        <f t="shared" si="1"/>
        <v>8016</v>
      </c>
      <c r="H15" s="16">
        <v>0</v>
      </c>
      <c r="I15" s="16">
        <v>0</v>
      </c>
      <c r="J15" s="40">
        <v>8016</v>
      </c>
      <c r="K15" s="41">
        <f t="shared" si="2"/>
        <v>8016</v>
      </c>
      <c r="L15" s="62">
        <f t="shared" si="3"/>
        <v>8016</v>
      </c>
    </row>
    <row r="16" spans="1:12" ht="27" customHeight="1">
      <c r="A16" s="35">
        <v>11</v>
      </c>
      <c r="B16" s="43" t="s">
        <v>42</v>
      </c>
      <c r="C16" s="44">
        <v>12497000</v>
      </c>
      <c r="D16" s="16">
        <v>11002400</v>
      </c>
      <c r="E16" s="42">
        <v>1494600</v>
      </c>
      <c r="F16" s="42">
        <f t="shared" si="0"/>
        <v>12497000</v>
      </c>
      <c r="G16" s="39">
        <f t="shared" si="1"/>
        <v>0</v>
      </c>
      <c r="H16" s="16">
        <v>0</v>
      </c>
      <c r="I16" s="16">
        <v>0</v>
      </c>
      <c r="J16" s="40">
        <v>0</v>
      </c>
      <c r="K16" s="41">
        <f t="shared" si="2"/>
        <v>0</v>
      </c>
      <c r="L16" s="62">
        <f t="shared" si="3"/>
        <v>0</v>
      </c>
    </row>
    <row r="17" spans="1:12" ht="27" customHeight="1">
      <c r="A17" s="35">
        <v>12</v>
      </c>
      <c r="B17" s="43" t="s">
        <v>43</v>
      </c>
      <c r="C17" s="44">
        <v>40580000</v>
      </c>
      <c r="D17" s="16">
        <v>35369717</v>
      </c>
      <c r="E17" s="42">
        <v>4342951</v>
      </c>
      <c r="F17" s="42">
        <f t="shared" si="0"/>
        <v>39712668</v>
      </c>
      <c r="G17" s="39">
        <f t="shared" si="1"/>
        <v>867332</v>
      </c>
      <c r="H17" s="16">
        <f>200000</f>
        <v>200000</v>
      </c>
      <c r="I17" s="16">
        <v>167332</v>
      </c>
      <c r="J17" s="40">
        <v>500000</v>
      </c>
      <c r="K17" s="41">
        <f t="shared" si="2"/>
        <v>677132.4</v>
      </c>
      <c r="L17" s="62">
        <f t="shared" si="3"/>
        <v>623992.6799999999</v>
      </c>
    </row>
    <row r="18" spans="1:13" ht="27" customHeight="1">
      <c r="A18" s="35">
        <v>13</v>
      </c>
      <c r="B18" s="43" t="s">
        <v>44</v>
      </c>
      <c r="C18" s="44">
        <v>15811000</v>
      </c>
      <c r="D18" s="16">
        <v>15811000</v>
      </c>
      <c r="E18" s="42">
        <v>0</v>
      </c>
      <c r="F18" s="42">
        <f t="shared" si="0"/>
        <v>15811000</v>
      </c>
      <c r="G18" s="39">
        <f t="shared" si="1"/>
        <v>0</v>
      </c>
      <c r="H18" s="16">
        <v>0</v>
      </c>
      <c r="I18" s="16">
        <v>0</v>
      </c>
      <c r="J18" s="40">
        <v>0</v>
      </c>
      <c r="K18" s="41">
        <f t="shared" si="2"/>
        <v>0</v>
      </c>
      <c r="L18" s="62">
        <f t="shared" si="3"/>
        <v>0</v>
      </c>
      <c r="M18" s="45"/>
    </row>
    <row r="19" spans="1:12" ht="27" customHeight="1">
      <c r="A19" s="35">
        <v>14</v>
      </c>
      <c r="B19" s="43" t="s">
        <v>45</v>
      </c>
      <c r="C19" s="44">
        <v>68587000</v>
      </c>
      <c r="D19" s="16">
        <v>68587000</v>
      </c>
      <c r="E19" s="42">
        <v>0</v>
      </c>
      <c r="F19" s="42">
        <f t="shared" si="0"/>
        <v>68587000</v>
      </c>
      <c r="G19" s="39">
        <f t="shared" si="1"/>
        <v>0</v>
      </c>
      <c r="H19" s="16">
        <v>0</v>
      </c>
      <c r="I19" s="16">
        <v>0</v>
      </c>
      <c r="J19" s="40">
        <v>0</v>
      </c>
      <c r="K19" s="41">
        <f t="shared" si="2"/>
        <v>0</v>
      </c>
      <c r="L19" s="62">
        <f t="shared" si="3"/>
        <v>0</v>
      </c>
    </row>
    <row r="20" spans="1:12" ht="27" customHeight="1">
      <c r="A20" s="35">
        <v>15</v>
      </c>
      <c r="B20" s="43" t="s">
        <v>46</v>
      </c>
      <c r="C20" s="44">
        <v>70815000</v>
      </c>
      <c r="D20" s="16">
        <v>70815000</v>
      </c>
      <c r="E20" s="42">
        <v>0</v>
      </c>
      <c r="F20" s="42">
        <f t="shared" si="0"/>
        <v>70815000</v>
      </c>
      <c r="G20" s="39">
        <f t="shared" si="1"/>
        <v>0</v>
      </c>
      <c r="H20" s="16">
        <v>0</v>
      </c>
      <c r="I20" s="16">
        <v>0</v>
      </c>
      <c r="J20" s="40">
        <v>0</v>
      </c>
      <c r="K20" s="41">
        <f t="shared" si="2"/>
        <v>0</v>
      </c>
      <c r="L20" s="62">
        <f t="shared" si="3"/>
        <v>0</v>
      </c>
    </row>
    <row r="21" spans="1:12" ht="27" customHeight="1">
      <c r="A21" s="35">
        <v>16</v>
      </c>
      <c r="B21" s="43" t="s">
        <v>47</v>
      </c>
      <c r="C21" s="44">
        <v>41216000</v>
      </c>
      <c r="D21" s="16">
        <v>41216000</v>
      </c>
      <c r="E21" s="42">
        <v>0</v>
      </c>
      <c r="F21" s="42">
        <f t="shared" si="0"/>
        <v>41216000</v>
      </c>
      <c r="G21" s="39">
        <f t="shared" si="1"/>
        <v>0</v>
      </c>
      <c r="H21" s="16">
        <v>0</v>
      </c>
      <c r="I21" s="16">
        <v>0</v>
      </c>
      <c r="J21" s="40">
        <v>0</v>
      </c>
      <c r="K21" s="41">
        <f t="shared" si="2"/>
        <v>0</v>
      </c>
      <c r="L21" s="62">
        <f t="shared" si="3"/>
        <v>0</v>
      </c>
    </row>
    <row r="22" spans="1:12" ht="27" customHeight="1">
      <c r="A22" s="35">
        <v>17</v>
      </c>
      <c r="B22" s="43" t="s">
        <v>48</v>
      </c>
      <c r="C22" s="44">
        <v>260982000</v>
      </c>
      <c r="D22" s="16">
        <f>186179326.4-23963600-5000000-400000+8500000+3500000+2551167+200000+23963600+5000000</f>
        <v>200530493.4</v>
      </c>
      <c r="E22" s="42">
        <f>59835157-7000000</f>
        <v>52835157</v>
      </c>
      <c r="F22" s="42">
        <f t="shared" si="0"/>
        <v>253365650.4</v>
      </c>
      <c r="G22" s="39">
        <f t="shared" si="1"/>
        <v>7616349.599999994</v>
      </c>
      <c r="H22" s="16">
        <v>7000000</v>
      </c>
      <c r="I22" s="16">
        <v>0</v>
      </c>
      <c r="J22" s="40">
        <f>162350+54000+400000</f>
        <v>616350</v>
      </c>
      <c r="K22" s="41">
        <f t="shared" si="2"/>
        <v>2716350</v>
      </c>
      <c r="L22" s="62">
        <f t="shared" si="3"/>
        <v>2086350</v>
      </c>
    </row>
    <row r="23" spans="1:12" ht="27" customHeight="1">
      <c r="A23" s="35">
        <v>18</v>
      </c>
      <c r="B23" s="43" t="s">
        <v>49</v>
      </c>
      <c r="C23" s="44">
        <v>380652000</v>
      </c>
      <c r="D23" s="16">
        <v>379102630</v>
      </c>
      <c r="E23" s="42">
        <v>1549370</v>
      </c>
      <c r="F23" s="42">
        <f t="shared" si="0"/>
        <v>380652000</v>
      </c>
      <c r="G23" s="39">
        <f t="shared" si="1"/>
        <v>0</v>
      </c>
      <c r="H23" s="16"/>
      <c r="I23" s="16">
        <v>0</v>
      </c>
      <c r="J23" s="40">
        <v>0</v>
      </c>
      <c r="K23" s="41">
        <f t="shared" si="2"/>
        <v>0</v>
      </c>
      <c r="L23" s="62">
        <f t="shared" si="3"/>
        <v>0</v>
      </c>
    </row>
    <row r="24" spans="1:12" ht="27" customHeight="1">
      <c r="A24" s="35">
        <v>19</v>
      </c>
      <c r="B24" s="43" t="s">
        <v>50</v>
      </c>
      <c r="C24" s="44">
        <v>196214000</v>
      </c>
      <c r="D24" s="16">
        <v>196214000</v>
      </c>
      <c r="E24" s="42">
        <v>0</v>
      </c>
      <c r="F24" s="42">
        <f t="shared" si="0"/>
        <v>196214000</v>
      </c>
      <c r="G24" s="39">
        <f t="shared" si="1"/>
        <v>0</v>
      </c>
      <c r="H24" s="16">
        <v>0</v>
      </c>
      <c r="I24" s="16">
        <v>0</v>
      </c>
      <c r="J24" s="40">
        <v>0</v>
      </c>
      <c r="K24" s="41">
        <f t="shared" si="2"/>
        <v>0</v>
      </c>
      <c r="L24" s="62">
        <f t="shared" si="3"/>
        <v>0</v>
      </c>
    </row>
    <row r="25" spans="1:12" ht="27" customHeight="1">
      <c r="A25" s="35">
        <v>20</v>
      </c>
      <c r="B25" s="36" t="s">
        <v>51</v>
      </c>
      <c r="C25" s="44">
        <v>381925000</v>
      </c>
      <c r="D25" s="16">
        <v>248059998.39</v>
      </c>
      <c r="E25" s="42">
        <v>82109834.29</v>
      </c>
      <c r="F25" s="42">
        <f t="shared" si="0"/>
        <v>330169832.68</v>
      </c>
      <c r="G25" s="39">
        <f t="shared" si="1"/>
        <v>51755167.32000001</v>
      </c>
      <c r="H25" s="16"/>
      <c r="I25" s="16">
        <v>51449434.8</v>
      </c>
      <c r="J25" s="40">
        <v>305733</v>
      </c>
      <c r="K25" s="41">
        <f t="shared" si="2"/>
        <v>36320337.35999999</v>
      </c>
      <c r="L25" s="62">
        <f t="shared" si="3"/>
        <v>25515956.051999997</v>
      </c>
    </row>
    <row r="26" spans="1:12" ht="27" customHeight="1" thickBot="1">
      <c r="A26" s="46">
        <v>21</v>
      </c>
      <c r="B26" s="47" t="s">
        <v>52</v>
      </c>
      <c r="C26" s="48">
        <v>190962000</v>
      </c>
      <c r="D26" s="16">
        <v>184992000</v>
      </c>
      <c r="E26" s="49">
        <v>0</v>
      </c>
      <c r="F26" s="49">
        <f t="shared" si="0"/>
        <v>184992000</v>
      </c>
      <c r="G26" s="50">
        <f t="shared" si="1"/>
        <v>5970000</v>
      </c>
      <c r="H26" s="51">
        <v>0</v>
      </c>
      <c r="I26" s="51">
        <v>0</v>
      </c>
      <c r="J26" s="51">
        <v>5970000</v>
      </c>
      <c r="K26" s="52">
        <f t="shared" si="2"/>
        <v>5970000</v>
      </c>
      <c r="L26" s="62">
        <f t="shared" si="3"/>
        <v>5970000</v>
      </c>
    </row>
    <row r="27" spans="1:12" ht="27" customHeight="1" thickTop="1">
      <c r="A27" s="53"/>
      <c r="B27" s="12" t="s">
        <v>53</v>
      </c>
      <c r="C27" s="17">
        <f aca="true" t="shared" si="4" ref="C27:J27">SUM(C6:C26)</f>
        <v>1872180000</v>
      </c>
      <c r="D27" s="17">
        <f t="shared" si="4"/>
        <v>1658673199.9299998</v>
      </c>
      <c r="E27" s="17">
        <f t="shared" si="4"/>
        <v>142605573.29000002</v>
      </c>
      <c r="F27" s="17">
        <f t="shared" si="4"/>
        <v>1801278773.22</v>
      </c>
      <c r="G27" s="17">
        <f t="shared" si="4"/>
        <v>70901226.78</v>
      </c>
      <c r="H27" s="17">
        <f t="shared" si="4"/>
        <v>11861407</v>
      </c>
      <c r="I27" s="17">
        <f t="shared" si="4"/>
        <v>51616766.8</v>
      </c>
      <c r="J27" s="17">
        <f t="shared" si="4"/>
        <v>7423054</v>
      </c>
      <c r="K27" s="41">
        <f t="shared" si="2"/>
        <v>47113212.86</v>
      </c>
      <c r="L27" s="63">
        <f>SUM(L6:L26)</f>
        <v>35206165.20199999</v>
      </c>
    </row>
    <row r="28" spans="2:12" ht="27" customHeight="1" thickBot="1">
      <c r="B28" s="54" t="s">
        <v>54</v>
      </c>
      <c r="C28" s="55"/>
      <c r="D28" s="13">
        <f>+D27/C27</f>
        <v>0.8859581877436997</v>
      </c>
      <c r="E28" s="56">
        <f>+E27/C27</f>
        <v>0.07617086673824099</v>
      </c>
      <c r="F28" s="56">
        <f>+(D27+E27)/C27</f>
        <v>0.9621290544819407</v>
      </c>
      <c r="G28" s="56">
        <f>+G27/C27</f>
        <v>0.03787094551805916</v>
      </c>
      <c r="H28" s="56">
        <f>+H27/C27</f>
        <v>0.006335612494525099</v>
      </c>
      <c r="I28" s="56">
        <f>+I27/C27</f>
        <v>0.02757040818724695</v>
      </c>
      <c r="J28" s="56">
        <f>+J27/C27</f>
        <v>0.003964925381106517</v>
      </c>
      <c r="K28" s="57">
        <f>+K27/C27</f>
        <v>0.025164894860536913</v>
      </c>
      <c r="L28" s="64">
        <f>+L27/C27</f>
        <v>0.018804904016707792</v>
      </c>
    </row>
    <row r="29" spans="2:12" ht="50.25" customHeight="1" thickTop="1">
      <c r="B29" s="104" t="s">
        <v>61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2:12" ht="87.75" customHeight="1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3:11" ht="50.25" customHeight="1">
      <c r="C31" s="14"/>
      <c r="J31" s="18"/>
      <c r="K31" s="18"/>
    </row>
    <row r="32" spans="4:11" ht="50.25" customHeight="1">
      <c r="D32" s="14"/>
      <c r="E32" s="14"/>
      <c r="F32" s="59"/>
      <c r="H32" s="18"/>
      <c r="I32" s="18"/>
      <c r="J32" s="15"/>
      <c r="K32" s="15"/>
    </row>
    <row r="33" spans="6:9" ht="50.25" customHeight="1">
      <c r="F33" s="19"/>
      <c r="G33" s="19"/>
      <c r="I33" s="60"/>
    </row>
    <row r="34" spans="6:7" ht="50.25" customHeight="1">
      <c r="F34" s="19"/>
      <c r="G34" s="19"/>
    </row>
    <row r="35" spans="6:7" ht="50.25" customHeight="1">
      <c r="F35" s="19"/>
      <c r="G35" s="19"/>
    </row>
    <row r="36" ht="50.25" customHeight="1"/>
    <row r="37" ht="50.25" customHeight="1"/>
    <row r="38" ht="50.25" customHeight="1"/>
    <row r="39" ht="50.25" customHeight="1"/>
    <row r="40" ht="50.25" customHeight="1"/>
    <row r="41" ht="50.25" customHeight="1"/>
    <row r="42" ht="50.25" customHeight="1"/>
    <row r="43" ht="50.25" customHeight="1"/>
    <row r="44" ht="50.25" customHeight="1"/>
    <row r="45" ht="50.25" customHeight="1"/>
    <row r="46" ht="50.25" customHeight="1"/>
    <row r="47" ht="50.25" customHeight="1"/>
    <row r="48" ht="50.25" customHeight="1"/>
    <row r="49" ht="50.25" customHeight="1"/>
    <row r="50" ht="50.25" customHeight="1"/>
    <row r="51" ht="50.25" customHeight="1"/>
    <row r="52" ht="50.25" customHeight="1"/>
    <row r="53" ht="50.25" customHeight="1"/>
    <row r="54" ht="50.25" customHeight="1"/>
    <row r="55" ht="50.25" customHeight="1"/>
    <row r="56" ht="50.25" customHeight="1"/>
    <row r="57" ht="50.25" customHeight="1"/>
    <row r="58" ht="50.25" customHeight="1"/>
    <row r="59" ht="50.25" customHeight="1"/>
    <row r="60" ht="50.25" customHeight="1"/>
    <row r="61" ht="50.25" customHeight="1"/>
    <row r="62" ht="50.25" customHeight="1"/>
    <row r="63" ht="50.25" customHeight="1"/>
    <row r="64" ht="50.25" customHeight="1"/>
    <row r="65" ht="50.25" customHeight="1"/>
    <row r="66" ht="50.25" customHeight="1"/>
    <row r="67" ht="50.25" customHeight="1"/>
    <row r="68" ht="50.25" customHeight="1"/>
    <row r="69" ht="50.25" customHeight="1"/>
    <row r="70" ht="50.25" customHeight="1"/>
    <row r="71" ht="50.25" customHeight="1"/>
    <row r="72" ht="50.25" customHeight="1"/>
    <row r="73" ht="50.25" customHeight="1"/>
    <row r="74" ht="50.25" customHeight="1"/>
    <row r="75" ht="50.25" customHeight="1"/>
    <row r="76" ht="50.25" customHeight="1"/>
    <row r="77" ht="50.25" customHeight="1"/>
    <row r="78" ht="50.25" customHeight="1"/>
    <row r="79" ht="50.25" customHeight="1"/>
    <row r="80" ht="50.25" customHeight="1"/>
    <row r="81" ht="50.25" customHeight="1"/>
    <row r="82" ht="50.25" customHeight="1"/>
    <row r="83" ht="50.25" customHeight="1"/>
    <row r="84" ht="50.25" customHeight="1"/>
    <row r="85" ht="50.25" customHeight="1"/>
    <row r="86" ht="50.25" customHeight="1"/>
    <row r="87" ht="50.25" customHeight="1"/>
    <row r="88" ht="50.25" customHeight="1"/>
    <row r="89" ht="50.25" customHeight="1"/>
    <row r="90" ht="50.25" customHeight="1"/>
    <row r="91" ht="50.25" customHeight="1"/>
    <row r="92" ht="50.25" customHeight="1"/>
    <row r="93" ht="50.25" customHeight="1"/>
    <row r="94" ht="50.25" customHeight="1"/>
    <row r="95" ht="50.25" customHeight="1"/>
    <row r="96" ht="50.25" customHeight="1"/>
    <row r="97" ht="50.25" customHeight="1"/>
    <row r="98" ht="50.25" customHeight="1"/>
    <row r="99" ht="50.25" customHeight="1"/>
    <row r="100" ht="50.25" customHeight="1"/>
    <row r="101" ht="50.25" customHeight="1"/>
    <row r="102" ht="50.25" customHeight="1"/>
    <row r="103" ht="50.25" customHeight="1"/>
    <row r="104" ht="50.25" customHeight="1"/>
    <row r="105" ht="50.25" customHeight="1"/>
    <row r="106" ht="50.25" customHeight="1"/>
    <row r="107" ht="50.25" customHeight="1"/>
    <row r="108" ht="50.25" customHeight="1"/>
    <row r="109" ht="50.25" customHeight="1"/>
    <row r="110" ht="50.25" customHeight="1"/>
    <row r="111" ht="50.25" customHeight="1"/>
    <row r="112" ht="50.25" customHeight="1"/>
    <row r="113" ht="50.25" customHeight="1"/>
    <row r="114" ht="50.25" customHeight="1"/>
    <row r="115" ht="50.25" customHeight="1"/>
    <row r="116" ht="50.25" customHeight="1"/>
    <row r="117" ht="50.25" customHeight="1"/>
    <row r="118" ht="50.25" customHeight="1"/>
    <row r="119" ht="50.25" customHeight="1"/>
    <row r="120" ht="50.25" customHeight="1"/>
    <row r="121" ht="50.25" customHeight="1"/>
    <row r="122" ht="50.25" customHeight="1"/>
    <row r="123" ht="50.25" customHeight="1"/>
    <row r="124" ht="50.25" customHeight="1"/>
    <row r="125" ht="50.25" customHeight="1"/>
    <row r="126" ht="50.25" customHeight="1"/>
    <row r="127" ht="50.25" customHeight="1"/>
    <row r="128" ht="50.25" customHeight="1"/>
    <row r="129" ht="50.25" customHeight="1"/>
    <row r="130" ht="50.25" customHeight="1"/>
    <row r="131" ht="50.25" customHeight="1"/>
    <row r="132" ht="50.25" customHeight="1"/>
    <row r="133" ht="50.25" customHeight="1"/>
    <row r="134" ht="50.25" customHeight="1"/>
    <row r="135" ht="50.25" customHeight="1"/>
    <row r="136" ht="50.25" customHeight="1"/>
    <row r="137" ht="50.25" customHeight="1"/>
    <row r="138" ht="50.25" customHeight="1"/>
    <row r="139" ht="50.25" customHeight="1"/>
    <row r="140" ht="50.25" customHeight="1"/>
    <row r="141" ht="50.25" customHeight="1"/>
    <row r="142" ht="50.25" customHeight="1"/>
    <row r="143" ht="50.25" customHeight="1"/>
    <row r="144" ht="50.25" customHeight="1"/>
    <row r="145" ht="50.25" customHeight="1"/>
    <row r="146" ht="50.25" customHeight="1"/>
    <row r="147" ht="50.25" customHeight="1"/>
    <row r="148" ht="50.25" customHeight="1"/>
    <row r="149" ht="50.25" customHeight="1"/>
    <row r="150" ht="50.25" customHeight="1"/>
    <row r="151" ht="50.25" customHeight="1"/>
    <row r="152" ht="50.25" customHeight="1"/>
    <row r="153" ht="50.25" customHeight="1"/>
    <row r="154" ht="50.25" customHeight="1"/>
    <row r="155" ht="50.25" customHeight="1"/>
    <row r="156" ht="50.25" customHeight="1"/>
    <row r="157" ht="50.25" customHeight="1"/>
    <row r="158" ht="50.25" customHeight="1"/>
    <row r="159" ht="50.25" customHeight="1"/>
    <row r="160" ht="50.25" customHeight="1"/>
    <row r="161" ht="50.25" customHeight="1"/>
    <row r="162" ht="50.25" customHeight="1"/>
    <row r="163" ht="50.25" customHeight="1"/>
    <row r="164" ht="50.25" customHeight="1"/>
    <row r="165" ht="50.25" customHeight="1"/>
    <row r="166" ht="50.25" customHeight="1"/>
    <row r="167" ht="50.25" customHeight="1"/>
    <row r="168" ht="50.25" customHeight="1"/>
    <row r="169" ht="50.25" customHeight="1"/>
    <row r="170" ht="50.25" customHeight="1"/>
    <row r="171" ht="50.25" customHeight="1"/>
    <row r="172" ht="50.25" customHeight="1"/>
    <row r="173" ht="50.25" customHeight="1"/>
    <row r="174" ht="50.25" customHeight="1"/>
    <row r="175" ht="50.25" customHeight="1"/>
    <row r="176" ht="50.25" customHeight="1"/>
    <row r="177" ht="50.25" customHeight="1"/>
    <row r="178" ht="50.25" customHeight="1"/>
    <row r="179" ht="50.25" customHeight="1"/>
    <row r="180" ht="50.25" customHeight="1"/>
    <row r="181" ht="50.25" customHeight="1"/>
    <row r="182" ht="50.25" customHeight="1"/>
    <row r="183" ht="50.25" customHeight="1"/>
    <row r="184" ht="50.25" customHeight="1"/>
    <row r="185" ht="50.25" customHeight="1"/>
    <row r="186" ht="50.25" customHeight="1"/>
    <row r="187" ht="50.25" customHeight="1"/>
    <row r="188" ht="50.25" customHeight="1"/>
    <row r="189" ht="50.25" customHeight="1"/>
    <row r="190" ht="50.25" customHeight="1"/>
    <row r="191" ht="50.25" customHeight="1"/>
    <row r="192" ht="50.25" customHeight="1"/>
    <row r="193" ht="50.25" customHeight="1"/>
    <row r="194" ht="50.25" customHeight="1"/>
    <row r="195" ht="50.25" customHeight="1"/>
    <row r="196" ht="50.25" customHeight="1"/>
    <row r="197" ht="50.25" customHeight="1"/>
    <row r="198" ht="50.25" customHeight="1"/>
    <row r="199" ht="50.25" customHeight="1"/>
    <row r="200" ht="50.25" customHeight="1"/>
    <row r="201" ht="50.25" customHeight="1"/>
    <row r="202" ht="50.25" customHeight="1"/>
    <row r="203" ht="50.25" customHeight="1"/>
    <row r="204" ht="50.25" customHeight="1"/>
    <row r="205" ht="50.25" customHeight="1"/>
    <row r="206" ht="50.25" customHeight="1"/>
    <row r="207" ht="50.25" customHeight="1"/>
    <row r="208" ht="50.25" customHeight="1"/>
    <row r="209" ht="50.25" customHeight="1"/>
    <row r="210" ht="50.25" customHeight="1"/>
    <row r="211" ht="50.25" customHeight="1"/>
    <row r="212" ht="50.25" customHeight="1"/>
    <row r="213" ht="50.25" customHeight="1"/>
    <row r="214" ht="50.25" customHeight="1"/>
    <row r="215" ht="50.25" customHeight="1"/>
    <row r="216" ht="50.25" customHeight="1"/>
    <row r="217" ht="50.25" customHeight="1"/>
    <row r="218" ht="50.25" customHeight="1"/>
    <row r="219" ht="50.25" customHeight="1"/>
    <row r="220" ht="50.25" customHeight="1"/>
    <row r="221" ht="50.25" customHeight="1"/>
    <row r="222" ht="50.25" customHeight="1"/>
    <row r="223" ht="50.25" customHeight="1"/>
    <row r="224" ht="50.25" customHeight="1"/>
    <row r="225" ht="50.25" customHeight="1"/>
    <row r="226" ht="50.25" customHeight="1"/>
    <row r="227" ht="50.25" customHeight="1"/>
    <row r="228" ht="50.25" customHeight="1"/>
    <row r="229" ht="50.25" customHeight="1"/>
    <row r="230" ht="50.25" customHeight="1"/>
    <row r="231" ht="50.25" customHeight="1"/>
    <row r="232" ht="50.25" customHeight="1"/>
    <row r="233" ht="50.25" customHeight="1"/>
    <row r="234" ht="50.25" customHeight="1"/>
    <row r="235" ht="50.25" customHeight="1"/>
    <row r="236" ht="50.25" customHeight="1"/>
    <row r="237" ht="50.25" customHeight="1"/>
    <row r="238" ht="50.25" customHeight="1"/>
    <row r="239" ht="50.25" customHeight="1"/>
    <row r="240" ht="50.25" customHeight="1"/>
    <row r="241" ht="50.25" customHeight="1"/>
    <row r="242" ht="50.25" customHeight="1"/>
    <row r="243" ht="50.25" customHeight="1"/>
    <row r="244" ht="50.25" customHeight="1"/>
    <row r="245" ht="50.25" customHeight="1"/>
    <row r="246" ht="50.25" customHeight="1"/>
    <row r="247" ht="50.25" customHeight="1"/>
    <row r="248" ht="50.25" customHeight="1"/>
    <row r="249" ht="50.25" customHeight="1"/>
    <row r="250" ht="50.25" customHeight="1"/>
    <row r="251" ht="50.25" customHeight="1"/>
    <row r="252" ht="50.25" customHeight="1"/>
    <row r="253" ht="50.25" customHeight="1"/>
    <row r="254" ht="50.25" customHeight="1"/>
    <row r="255" ht="50.25" customHeight="1"/>
    <row r="256" ht="50.25" customHeight="1"/>
    <row r="257" ht="50.25" customHeight="1"/>
    <row r="258" ht="50.25" customHeight="1"/>
    <row r="259" ht="50.25" customHeight="1"/>
    <row r="260" ht="50.25" customHeight="1"/>
    <row r="261" ht="50.25" customHeight="1"/>
    <row r="262" ht="50.25" customHeight="1"/>
    <row r="263" ht="50.25" customHeight="1"/>
    <row r="264" ht="50.25" customHeight="1"/>
    <row r="265" ht="50.25" customHeight="1"/>
    <row r="266" ht="50.25" customHeight="1"/>
    <row r="267" ht="50.25" customHeight="1"/>
    <row r="268" ht="50.25" customHeight="1"/>
    <row r="269" ht="50.25" customHeight="1"/>
    <row r="270" ht="50.25" customHeight="1"/>
    <row r="271" ht="50.25" customHeight="1"/>
    <row r="272" ht="50.25" customHeight="1"/>
    <row r="273" ht="50.25" customHeight="1"/>
    <row r="274" ht="50.25" customHeight="1"/>
    <row r="275" ht="50.25" customHeight="1"/>
    <row r="276" ht="50.25" customHeight="1"/>
    <row r="277" ht="50.25" customHeight="1"/>
    <row r="278" ht="50.25" customHeight="1"/>
    <row r="279" ht="50.25" customHeight="1"/>
    <row r="280" ht="50.25" customHeight="1"/>
    <row r="281" ht="50.25" customHeight="1"/>
    <row r="282" ht="50.25" customHeight="1"/>
    <row r="283" ht="50.25" customHeight="1"/>
    <row r="284" ht="50.25" customHeight="1"/>
    <row r="285" ht="50.25" customHeight="1"/>
    <row r="286" ht="50.25" customHeight="1"/>
    <row r="287" ht="50.25" customHeight="1"/>
    <row r="288" ht="50.25" customHeight="1"/>
    <row r="289" ht="50.25" customHeight="1"/>
    <row r="290" ht="50.25" customHeight="1"/>
    <row r="291" ht="50.25" customHeight="1"/>
    <row r="292" ht="50.25" customHeight="1"/>
    <row r="293" ht="50.25" customHeight="1"/>
    <row r="294" ht="50.25" customHeight="1"/>
    <row r="295" ht="50.25" customHeight="1"/>
    <row r="296" ht="50.25" customHeight="1"/>
    <row r="297" ht="50.25" customHeight="1"/>
    <row r="298" ht="50.25" customHeight="1"/>
    <row r="299" ht="50.25" customHeight="1"/>
    <row r="300" ht="50.25" customHeight="1"/>
    <row r="301" ht="50.25" customHeight="1"/>
    <row r="302" ht="50.25" customHeight="1"/>
    <row r="303" ht="50.25" customHeight="1"/>
    <row r="304" ht="50.25" customHeight="1"/>
    <row r="305" ht="50.25" customHeight="1"/>
    <row r="306" ht="50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</sheetData>
  <mergeCells count="14">
    <mergeCell ref="B29:L30"/>
    <mergeCell ref="F1:F4"/>
    <mergeCell ref="G1:G4"/>
    <mergeCell ref="E1:E4"/>
    <mergeCell ref="H1:I2"/>
    <mergeCell ref="I3:I4"/>
    <mergeCell ref="H3:H4"/>
    <mergeCell ref="K1:K4"/>
    <mergeCell ref="A1:B5"/>
    <mergeCell ref="L1:L4"/>
    <mergeCell ref="C1:C4"/>
    <mergeCell ref="J3:J4"/>
    <mergeCell ref="J1:J2"/>
    <mergeCell ref="D1:D4"/>
  </mergeCells>
  <printOptions horizontalCentered="1"/>
  <pageMargins left="0.3937007874015748" right="0.4330708661417323" top="0.5118110236220472" bottom="0.4330708661417323" header="0.15748031496062992" footer="0.35433070866141736"/>
  <pageSetup horizontalDpi="600" verticalDpi="600" orientation="landscape" paperSize="9" scale="50" r:id="rId1"/>
  <headerFooter alignWithMargins="0">
    <oddHeader>&amp;C&amp;"Arial,Grassetto"&amp;18Risorse Delibera 36/02 - Risorse assegnate alle Regioni - Stato degli Impegni&amp;R&amp;14ALLEGATO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29.00390625" style="65" customWidth="1"/>
    <col min="2" max="2" width="16.421875" style="65" customWidth="1"/>
    <col min="3" max="3" width="13.421875" style="65" customWidth="1"/>
    <col min="4" max="4" width="14.140625" style="65" customWidth="1"/>
    <col min="5" max="5" width="21.140625" style="65" customWidth="1"/>
    <col min="6" max="6" width="20.421875" style="65" customWidth="1"/>
    <col min="7" max="7" width="26.140625" style="81" customWidth="1"/>
    <col min="8" max="16384" width="9.140625" style="65" customWidth="1"/>
  </cols>
  <sheetData>
    <row r="1" spans="1:7" ht="69.75" customHeight="1">
      <c r="A1" s="125" t="s">
        <v>0</v>
      </c>
      <c r="B1" s="125"/>
      <c r="C1" s="125"/>
      <c r="D1" s="125"/>
      <c r="E1" s="125"/>
      <c r="F1" s="125"/>
      <c r="G1" s="125"/>
    </row>
    <row r="2" spans="1:7" ht="57.75" customHeight="1">
      <c r="A2" s="126" t="s">
        <v>1</v>
      </c>
      <c r="B2" s="138" t="s">
        <v>2</v>
      </c>
      <c r="C2" s="139"/>
      <c r="D2" s="140"/>
      <c r="E2" s="66" t="s">
        <v>62</v>
      </c>
      <c r="F2" s="132" t="s">
        <v>3</v>
      </c>
      <c r="G2" s="135" t="s">
        <v>81</v>
      </c>
    </row>
    <row r="3" spans="1:7" ht="33.75" customHeight="1">
      <c r="A3" s="127"/>
      <c r="B3" s="129" t="s">
        <v>78</v>
      </c>
      <c r="C3" s="129" t="s">
        <v>79</v>
      </c>
      <c r="D3" s="129" t="s">
        <v>4</v>
      </c>
      <c r="E3" s="129" t="s">
        <v>5</v>
      </c>
      <c r="F3" s="133"/>
      <c r="G3" s="136"/>
    </row>
    <row r="4" spans="1:7" ht="33.75" customHeight="1">
      <c r="A4" s="127"/>
      <c r="B4" s="130"/>
      <c r="C4" s="130"/>
      <c r="D4" s="130"/>
      <c r="E4" s="130"/>
      <c r="F4" s="133"/>
      <c r="G4" s="136"/>
    </row>
    <row r="5" spans="1:7" ht="51" customHeight="1">
      <c r="A5" s="128"/>
      <c r="B5" s="131"/>
      <c r="C5" s="131"/>
      <c r="D5" s="131"/>
      <c r="E5" s="131"/>
      <c r="F5" s="134"/>
      <c r="G5" s="137"/>
    </row>
    <row r="6" spans="1:7" s="1" customFormat="1" ht="41.25" customHeight="1">
      <c r="A6" s="67"/>
      <c r="B6" s="122" t="s">
        <v>6</v>
      </c>
      <c r="C6" s="123"/>
      <c r="D6" s="124"/>
      <c r="E6" s="68" t="s">
        <v>7</v>
      </c>
      <c r="F6" s="69" t="s">
        <v>8</v>
      </c>
      <c r="G6" s="70" t="s">
        <v>9</v>
      </c>
    </row>
    <row r="7" spans="1:7" s="4" customFormat="1" ht="48" customHeight="1">
      <c r="A7" s="2" t="s">
        <v>10</v>
      </c>
      <c r="B7" s="7">
        <v>232.407</v>
      </c>
      <c r="C7" s="7"/>
      <c r="D7" s="7">
        <v>232.407</v>
      </c>
      <c r="E7" s="7">
        <v>232.407</v>
      </c>
      <c r="F7" s="9">
        <v>0</v>
      </c>
      <c r="G7" s="71">
        <v>0.41567183869526386</v>
      </c>
    </row>
    <row r="8" spans="1:7" s="78" customFormat="1" ht="48" customHeight="1">
      <c r="A8" s="2" t="s">
        <v>11</v>
      </c>
      <c r="B8" s="8">
        <v>9.297</v>
      </c>
      <c r="C8" s="8"/>
      <c r="D8" s="7">
        <v>9.297</v>
      </c>
      <c r="E8" s="72">
        <v>9.297</v>
      </c>
      <c r="F8" s="9">
        <v>0</v>
      </c>
      <c r="G8" s="71">
        <v>0.016628161304736384</v>
      </c>
    </row>
    <row r="9" spans="1:7" ht="48" customHeight="1">
      <c r="A9" s="2" t="s">
        <v>12</v>
      </c>
      <c r="B9" s="9">
        <v>106.446</v>
      </c>
      <c r="C9" s="9"/>
      <c r="D9" s="7">
        <v>106.446</v>
      </c>
      <c r="E9" s="9">
        <v>106.425</v>
      </c>
      <c r="F9" s="9">
        <v>0.021000000000000796</v>
      </c>
      <c r="G9" s="73" t="s">
        <v>76</v>
      </c>
    </row>
    <row r="10" spans="1:7" ht="48" customHeight="1">
      <c r="A10" s="2" t="s">
        <v>13</v>
      </c>
      <c r="B10" s="9">
        <v>33</v>
      </c>
      <c r="C10" s="9"/>
      <c r="D10" s="7">
        <v>33</v>
      </c>
      <c r="E10" s="9">
        <v>31.58</v>
      </c>
      <c r="F10" s="9">
        <v>1.42</v>
      </c>
      <c r="G10" s="73" t="s">
        <v>76</v>
      </c>
    </row>
    <row r="11" spans="1:7" ht="21.75" customHeight="1">
      <c r="A11" s="24" t="s">
        <v>77</v>
      </c>
      <c r="B11" s="25">
        <f>SUM(B7:B10)</f>
        <v>381.15</v>
      </c>
      <c r="C11" s="25" t="s">
        <v>75</v>
      </c>
      <c r="D11" s="25">
        <f>SUM(D7:D10)</f>
        <v>381.15</v>
      </c>
      <c r="E11" s="25">
        <f>SUM(E7:E10)</f>
        <v>379.709</v>
      </c>
      <c r="F11" s="25">
        <f>SUM(F7:F10)</f>
        <v>1.4410000000000007</v>
      </c>
      <c r="G11" s="74">
        <v>0.43230000000000024</v>
      </c>
    </row>
    <row r="12" spans="1:7" ht="48" customHeight="1">
      <c r="A12" s="2" t="s">
        <v>14</v>
      </c>
      <c r="B12" s="10"/>
      <c r="C12" s="9">
        <v>5.16</v>
      </c>
      <c r="D12" s="7">
        <v>5.16</v>
      </c>
      <c r="E12" s="9">
        <v>5.16</v>
      </c>
      <c r="F12" s="9">
        <v>0</v>
      </c>
      <c r="G12" s="75">
        <v>0.11744999999999996</v>
      </c>
    </row>
    <row r="13" spans="1:7" ht="48" customHeight="1">
      <c r="A13" s="2" t="s">
        <v>15</v>
      </c>
      <c r="B13" s="10"/>
      <c r="C13" s="9">
        <v>5.16</v>
      </c>
      <c r="D13" s="7">
        <v>5.16</v>
      </c>
      <c r="E13" s="9">
        <v>4.98</v>
      </c>
      <c r="F13" s="9">
        <v>0.18</v>
      </c>
      <c r="G13" s="73" t="s">
        <v>76</v>
      </c>
    </row>
    <row r="14" spans="1:7" ht="48" customHeight="1">
      <c r="A14" s="2" t="s">
        <v>16</v>
      </c>
      <c r="B14" s="10"/>
      <c r="C14" s="9">
        <v>5.16</v>
      </c>
      <c r="D14" s="7">
        <v>5.16</v>
      </c>
      <c r="E14" s="9">
        <v>5.16</v>
      </c>
      <c r="F14" s="9">
        <v>0</v>
      </c>
      <c r="G14" s="75">
        <v>0.11744999999999996</v>
      </c>
    </row>
    <row r="15" spans="1:7" ht="48" customHeight="1">
      <c r="A15" s="2" t="s">
        <v>17</v>
      </c>
      <c r="B15" s="10"/>
      <c r="C15" s="9">
        <v>5.16</v>
      </c>
      <c r="D15" s="7">
        <v>5.16</v>
      </c>
      <c r="E15" s="9">
        <v>4.557</v>
      </c>
      <c r="F15" s="9">
        <v>0.6029999999999998</v>
      </c>
      <c r="G15" s="73" t="s">
        <v>76</v>
      </c>
    </row>
    <row r="16" spans="1:7" ht="21.75" customHeight="1">
      <c r="A16" s="24" t="s">
        <v>80</v>
      </c>
      <c r="B16" s="25">
        <f>SUM(B12:B15)</f>
        <v>0</v>
      </c>
      <c r="C16" s="25">
        <f>SUM(C12:C15)</f>
        <v>20.64</v>
      </c>
      <c r="D16" s="25">
        <f>SUM(D12:D15)</f>
        <v>20.64</v>
      </c>
      <c r="E16" s="25">
        <f>SUM(E12:E15)</f>
        <v>19.857</v>
      </c>
      <c r="F16" s="25">
        <f>SUM(F12:F15)</f>
        <v>0.7829999999999997</v>
      </c>
      <c r="G16" s="74">
        <v>0.23489999999999991</v>
      </c>
    </row>
    <row r="17" spans="1:7" ht="38.25" customHeight="1">
      <c r="A17" s="5" t="s">
        <v>18</v>
      </c>
      <c r="B17" s="6">
        <v>381.15</v>
      </c>
      <c r="C17" s="6">
        <v>20.64</v>
      </c>
      <c r="D17" s="3">
        <v>401.79</v>
      </c>
      <c r="E17" s="6">
        <v>399.5660000000001</v>
      </c>
      <c r="F17" s="6">
        <v>2.224000000000002</v>
      </c>
      <c r="G17" s="76">
        <v>0.6672000000000001</v>
      </c>
    </row>
    <row r="18" spans="1:8" ht="12.75">
      <c r="A18" s="79"/>
      <c r="B18" s="79"/>
      <c r="C18" s="79"/>
      <c r="D18" s="79"/>
      <c r="E18" s="79"/>
      <c r="F18" s="79"/>
      <c r="G18" s="80"/>
      <c r="H18" s="79"/>
    </row>
    <row r="19" ht="14.25">
      <c r="A19" s="77"/>
    </row>
  </sheetData>
  <mergeCells count="10">
    <mergeCell ref="B6:D6"/>
    <mergeCell ref="A1:G1"/>
    <mergeCell ref="A2:A5"/>
    <mergeCell ref="E3:E5"/>
    <mergeCell ref="F2:F5"/>
    <mergeCell ref="B3:B5"/>
    <mergeCell ref="C3:C5"/>
    <mergeCell ref="G2:G5"/>
    <mergeCell ref="B2:D2"/>
    <mergeCell ref="D3:D5"/>
  </mergeCells>
  <printOptions horizontalCentered="1"/>
  <pageMargins left="0" right="0.28" top="0.76" bottom="0.5118110236220472" header="0.41" footer="0.5118110236220472"/>
  <pageSetup horizontalDpi="600" verticalDpi="600" orientation="landscape" paperSize="9" scale="65" r:id="rId1"/>
  <headerFooter alignWithMargins="0">
    <oddHeader>&amp;RALLEGATO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50" zoomScaleNormal="50" zoomScaleSheetLayoutView="50" workbookViewId="0" topLeftCell="A1">
      <selection activeCell="L5" sqref="L5"/>
    </sheetView>
  </sheetViews>
  <sheetFormatPr defaultColWidth="9.140625" defaultRowHeight="20.25" customHeight="1"/>
  <cols>
    <col min="1" max="1" width="4.8515625" style="21" customWidth="1"/>
    <col min="2" max="2" width="32.00390625" style="21" customWidth="1"/>
    <col min="3" max="3" width="29.7109375" style="58" customWidth="1"/>
    <col min="4" max="4" width="23.7109375" style="58" hidden="1" customWidth="1"/>
    <col min="5" max="5" width="20.00390625" style="58" customWidth="1"/>
    <col min="6" max="7" width="21.421875" style="11" customWidth="1"/>
    <col min="8" max="8" width="22.00390625" style="11" customWidth="1"/>
    <col min="9" max="10" width="23.140625" style="11" customWidth="1"/>
    <col min="11" max="16384" width="24.8515625" style="21" customWidth="1"/>
  </cols>
  <sheetData>
    <row r="1" spans="1:10" ht="60.75" customHeight="1">
      <c r="A1" s="146" t="s">
        <v>19</v>
      </c>
      <c r="B1" s="147"/>
      <c r="C1" s="149" t="s">
        <v>63</v>
      </c>
      <c r="D1" s="82"/>
      <c r="E1" s="150" t="s">
        <v>64</v>
      </c>
      <c r="F1" s="151"/>
      <c r="G1" s="152"/>
      <c r="H1" s="145" t="s">
        <v>21</v>
      </c>
      <c r="I1" s="141" t="s">
        <v>22</v>
      </c>
      <c r="J1" s="142" t="s">
        <v>3</v>
      </c>
    </row>
    <row r="2" spans="1:10" ht="117" customHeight="1">
      <c r="A2" s="148"/>
      <c r="B2" s="118"/>
      <c r="C2" s="95"/>
      <c r="D2" s="28"/>
      <c r="E2" s="153"/>
      <c r="F2" s="154"/>
      <c r="G2" s="155"/>
      <c r="H2" s="102"/>
      <c r="I2" s="83"/>
      <c r="J2" s="143"/>
    </row>
    <row r="3" spans="1:10" ht="93" customHeight="1">
      <c r="A3" s="148"/>
      <c r="B3" s="118"/>
      <c r="C3" s="95"/>
      <c r="D3" s="28" t="s">
        <v>65</v>
      </c>
      <c r="E3" s="95" t="s">
        <v>66</v>
      </c>
      <c r="F3" s="95" t="s">
        <v>67</v>
      </c>
      <c r="G3" s="83" t="s">
        <v>18</v>
      </c>
      <c r="H3" s="102"/>
      <c r="I3" s="83"/>
      <c r="J3" s="143"/>
    </row>
    <row r="4" spans="1:10" s="30" customFormat="1" ht="81.75" customHeight="1">
      <c r="A4" s="148"/>
      <c r="B4" s="118"/>
      <c r="C4" s="96"/>
      <c r="D4" s="29"/>
      <c r="E4" s="96"/>
      <c r="F4" s="96"/>
      <c r="G4" s="83"/>
      <c r="H4" s="103"/>
      <c r="I4" s="107"/>
      <c r="J4" s="144"/>
    </row>
    <row r="5" spans="1:10" s="27" customFormat="1" ht="45.75" customHeight="1">
      <c r="A5" s="148"/>
      <c r="B5" s="118"/>
      <c r="C5" s="31" t="s">
        <v>6</v>
      </c>
      <c r="D5" s="31"/>
      <c r="E5" s="31" t="s">
        <v>68</v>
      </c>
      <c r="F5" s="31" t="s">
        <v>69</v>
      </c>
      <c r="G5" s="33" t="s">
        <v>7</v>
      </c>
      <c r="H5" s="32" t="s">
        <v>26</v>
      </c>
      <c r="I5" s="33" t="s">
        <v>27</v>
      </c>
      <c r="J5" s="84" t="s">
        <v>28</v>
      </c>
    </row>
    <row r="6" spans="1:10" s="22" customFormat="1" ht="33.75" customHeight="1">
      <c r="A6" s="85">
        <v>1</v>
      </c>
      <c r="B6" s="36" t="s">
        <v>32</v>
      </c>
      <c r="C6" s="37">
        <v>2069000</v>
      </c>
      <c r="D6" s="16">
        <v>0</v>
      </c>
      <c r="E6" s="16">
        <v>1500000</v>
      </c>
      <c r="F6" s="16">
        <v>569000</v>
      </c>
      <c r="G6" s="16">
        <f>SUM(E6:F6)</f>
        <v>2069000</v>
      </c>
      <c r="H6" s="16">
        <v>0</v>
      </c>
      <c r="I6" s="42">
        <f aca="true" t="shared" si="0" ref="I6:I18">G6+H6</f>
        <v>2069000</v>
      </c>
      <c r="J6" s="86">
        <f aca="true" t="shared" si="1" ref="J6:J16">C6-G6-H6</f>
        <v>0</v>
      </c>
    </row>
    <row r="7" spans="1:10" ht="33.75" customHeight="1">
      <c r="A7" s="85">
        <v>2</v>
      </c>
      <c r="B7" s="36" t="s">
        <v>33</v>
      </c>
      <c r="C7" s="37">
        <v>7097000</v>
      </c>
      <c r="D7" s="16">
        <v>0</v>
      </c>
      <c r="E7" s="16">
        <v>0</v>
      </c>
      <c r="F7" s="16">
        <v>7097000</v>
      </c>
      <c r="G7" s="16">
        <f>SUM(E7:F7)</f>
        <v>7097000</v>
      </c>
      <c r="H7" s="16">
        <v>0</v>
      </c>
      <c r="I7" s="42">
        <f t="shared" si="0"/>
        <v>7097000</v>
      </c>
      <c r="J7" s="86">
        <f t="shared" si="1"/>
        <v>0</v>
      </c>
    </row>
    <row r="8" spans="1:10" ht="33.75" customHeight="1">
      <c r="A8" s="85">
        <v>3</v>
      </c>
      <c r="B8" s="36" t="s">
        <v>34</v>
      </c>
      <c r="C8" s="37">
        <v>735000</v>
      </c>
      <c r="D8" s="16">
        <v>0</v>
      </c>
      <c r="E8" s="37">
        <v>735000</v>
      </c>
      <c r="F8" s="16">
        <v>0</v>
      </c>
      <c r="G8" s="16">
        <f>SUM(E8:F8)</f>
        <v>735000</v>
      </c>
      <c r="H8" s="16">
        <v>0</v>
      </c>
      <c r="I8" s="42">
        <f t="shared" si="0"/>
        <v>735000</v>
      </c>
      <c r="J8" s="86">
        <f t="shared" si="1"/>
        <v>0</v>
      </c>
    </row>
    <row r="9" spans="1:10" ht="33.75" customHeight="1">
      <c r="A9" s="85">
        <v>4</v>
      </c>
      <c r="B9" s="36" t="s">
        <v>35</v>
      </c>
      <c r="C9" s="37">
        <v>364000</v>
      </c>
      <c r="D9" s="16">
        <v>0</v>
      </c>
      <c r="E9" s="37">
        <v>364000</v>
      </c>
      <c r="F9" s="16">
        <v>0</v>
      </c>
      <c r="G9" s="16">
        <f>SUM(E9:F9)</f>
        <v>364000</v>
      </c>
      <c r="H9" s="16">
        <v>0</v>
      </c>
      <c r="I9" s="42">
        <f t="shared" si="0"/>
        <v>364000</v>
      </c>
      <c r="J9" s="86">
        <f t="shared" si="1"/>
        <v>0</v>
      </c>
    </row>
    <row r="10" spans="1:10" ht="33.75" customHeight="1">
      <c r="A10" s="85">
        <v>5</v>
      </c>
      <c r="B10" s="36" t="s">
        <v>36</v>
      </c>
      <c r="C10" s="37">
        <v>12516000</v>
      </c>
      <c r="D10" s="16">
        <v>0</v>
      </c>
      <c r="E10" s="16">
        <f>8754495.27+3754800</f>
        <v>12509295.27</v>
      </c>
      <c r="F10" s="16">
        <v>0</v>
      </c>
      <c r="G10" s="16">
        <f>SUM(E10:E10)</f>
        <v>12509295.27</v>
      </c>
      <c r="H10" s="42">
        <v>0</v>
      </c>
      <c r="I10" s="42">
        <f t="shared" si="0"/>
        <v>12509295.27</v>
      </c>
      <c r="J10" s="86">
        <f t="shared" si="1"/>
        <v>6704.730000000447</v>
      </c>
    </row>
    <row r="11" spans="1:10" ht="33.75" customHeight="1">
      <c r="A11" s="85">
        <v>6</v>
      </c>
      <c r="B11" s="36" t="s">
        <v>37</v>
      </c>
      <c r="C11" s="37">
        <v>425000</v>
      </c>
      <c r="D11" s="16">
        <v>0</v>
      </c>
      <c r="E11" s="16">
        <v>155000</v>
      </c>
      <c r="F11" s="16">
        <v>270000</v>
      </c>
      <c r="G11" s="16">
        <f>SUM(E11:F11)</f>
        <v>425000</v>
      </c>
      <c r="H11" s="42">
        <v>0</v>
      </c>
      <c r="I11" s="42">
        <f t="shared" si="0"/>
        <v>425000</v>
      </c>
      <c r="J11" s="86">
        <f t="shared" si="1"/>
        <v>0</v>
      </c>
    </row>
    <row r="12" spans="1:10" ht="33.75" customHeight="1">
      <c r="A12" s="85">
        <v>7</v>
      </c>
      <c r="B12" s="36" t="s">
        <v>38</v>
      </c>
      <c r="C12" s="37">
        <v>6861000</v>
      </c>
      <c r="D12" s="16">
        <v>0</v>
      </c>
      <c r="E12" s="16">
        <v>6861000</v>
      </c>
      <c r="F12" s="16">
        <v>0</v>
      </c>
      <c r="G12" s="16">
        <f>SUM(E12:F12)</f>
        <v>6861000</v>
      </c>
      <c r="H12" s="42">
        <v>0</v>
      </c>
      <c r="I12" s="42">
        <f t="shared" si="0"/>
        <v>6861000</v>
      </c>
      <c r="J12" s="86">
        <f t="shared" si="1"/>
        <v>0</v>
      </c>
    </row>
    <row r="13" spans="1:10" ht="33.75" customHeight="1">
      <c r="A13" s="85">
        <v>8</v>
      </c>
      <c r="B13" s="43" t="s">
        <v>70</v>
      </c>
      <c r="C13" s="44">
        <v>2184000</v>
      </c>
      <c r="D13" s="16">
        <v>0</v>
      </c>
      <c r="E13" s="16">
        <v>0</v>
      </c>
      <c r="F13" s="16">
        <v>2184000</v>
      </c>
      <c r="G13" s="16">
        <v>2184000</v>
      </c>
      <c r="H13" s="42">
        <v>0</v>
      </c>
      <c r="I13" s="42">
        <f t="shared" si="0"/>
        <v>2184000</v>
      </c>
      <c r="J13" s="86">
        <f t="shared" si="1"/>
        <v>0</v>
      </c>
    </row>
    <row r="14" spans="1:10" ht="33.75" customHeight="1">
      <c r="A14" s="85">
        <v>9</v>
      </c>
      <c r="B14" s="43" t="s">
        <v>40</v>
      </c>
      <c r="C14" s="44">
        <v>12577000</v>
      </c>
      <c r="D14" s="16">
        <v>0</v>
      </c>
      <c r="E14" s="16">
        <v>0</v>
      </c>
      <c r="F14" s="16">
        <f>5288500+5288500+1000000</f>
        <v>11577000</v>
      </c>
      <c r="G14" s="16">
        <f>SUM(E14:F14)</f>
        <v>11577000</v>
      </c>
      <c r="H14" s="42">
        <v>1000000</v>
      </c>
      <c r="I14" s="42">
        <f t="shared" si="0"/>
        <v>12577000</v>
      </c>
      <c r="J14" s="86">
        <f t="shared" si="1"/>
        <v>0</v>
      </c>
    </row>
    <row r="15" spans="1:13" ht="33.75" customHeight="1">
      <c r="A15" s="85">
        <v>10</v>
      </c>
      <c r="B15" s="43" t="s">
        <v>41</v>
      </c>
      <c r="C15" s="44">
        <v>6039000</v>
      </c>
      <c r="D15" s="16">
        <v>0</v>
      </c>
      <c r="E15" s="20">
        <v>6039000</v>
      </c>
      <c r="F15" s="16">
        <v>0</v>
      </c>
      <c r="G15" s="16">
        <f>SUM(E15:F15)</f>
        <v>6039000</v>
      </c>
      <c r="H15" s="42">
        <v>0</v>
      </c>
      <c r="I15" s="42">
        <f t="shared" si="0"/>
        <v>6039000</v>
      </c>
      <c r="J15" s="86">
        <f t="shared" si="1"/>
        <v>0</v>
      </c>
      <c r="M15" s="21" t="s">
        <v>74</v>
      </c>
    </row>
    <row r="16" spans="1:10" ht="33.75" customHeight="1">
      <c r="A16" s="85">
        <v>11</v>
      </c>
      <c r="B16" s="43" t="s">
        <v>42</v>
      </c>
      <c r="C16" s="44">
        <v>2999000</v>
      </c>
      <c r="D16" s="16">
        <v>3620000</v>
      </c>
      <c r="E16" s="16">
        <f>206000+205000+205000+200000+360000+360000+355000+151200+171000+144000+136500+108000+103500+82500+81000+72000+45000+13300</f>
        <v>2999000</v>
      </c>
      <c r="F16" s="16">
        <v>0</v>
      </c>
      <c r="G16" s="16">
        <f>SUM(E16:F16)</f>
        <v>2999000</v>
      </c>
      <c r="H16" s="42">
        <v>0</v>
      </c>
      <c r="I16" s="42">
        <f t="shared" si="0"/>
        <v>2999000</v>
      </c>
      <c r="J16" s="86">
        <f t="shared" si="1"/>
        <v>0</v>
      </c>
    </row>
    <row r="17" spans="1:10" ht="33.75" customHeight="1">
      <c r="A17" s="85">
        <v>12</v>
      </c>
      <c r="B17" s="43" t="s">
        <v>43</v>
      </c>
      <c r="C17" s="44">
        <v>9739000</v>
      </c>
      <c r="D17" s="16">
        <v>0</v>
      </c>
      <c r="E17" s="16">
        <f>(9739000-41670-138000)</f>
        <v>9559330</v>
      </c>
      <c r="F17" s="16">
        <v>0</v>
      </c>
      <c r="G17" s="16">
        <f>SUM(E17:F17)</f>
        <v>9559330</v>
      </c>
      <c r="H17" s="42">
        <v>138000</v>
      </c>
      <c r="I17" s="42">
        <f t="shared" si="0"/>
        <v>9697330</v>
      </c>
      <c r="J17" s="86">
        <f>C17-I17</f>
        <v>41670</v>
      </c>
    </row>
    <row r="18" spans="1:10" ht="33.75" customHeight="1" thickBot="1">
      <c r="A18" s="85">
        <v>13</v>
      </c>
      <c r="B18" s="43" t="s">
        <v>44</v>
      </c>
      <c r="C18" s="44">
        <v>3795000</v>
      </c>
      <c r="D18" s="44">
        <v>14460000</v>
      </c>
      <c r="E18" s="16">
        <v>0</v>
      </c>
      <c r="F18" s="16">
        <f>1800000+75000+225000+75000+187500+187500+429000+276000+120000+150000+270000</f>
        <v>3795000</v>
      </c>
      <c r="G18" s="16">
        <f>SUM(E18:F18)</f>
        <v>3795000</v>
      </c>
      <c r="H18" s="42">
        <v>0</v>
      </c>
      <c r="I18" s="42">
        <f t="shared" si="0"/>
        <v>3795000</v>
      </c>
      <c r="J18" s="86">
        <f>C18-G18-H18</f>
        <v>0</v>
      </c>
    </row>
    <row r="19" spans="1:10" ht="33.75" customHeight="1" thickTop="1">
      <c r="A19" s="87"/>
      <c r="B19" s="12" t="s">
        <v>53</v>
      </c>
      <c r="C19" s="17">
        <f aca="true" t="shared" si="2" ref="C19:J19">SUM(C6:C18)</f>
        <v>67400000</v>
      </c>
      <c r="D19" s="17">
        <f t="shared" si="2"/>
        <v>18080000</v>
      </c>
      <c r="E19" s="17">
        <f t="shared" si="2"/>
        <v>40721625.269999996</v>
      </c>
      <c r="F19" s="17">
        <f t="shared" si="2"/>
        <v>25492000</v>
      </c>
      <c r="G19" s="17">
        <f t="shared" si="2"/>
        <v>66213625.269999996</v>
      </c>
      <c r="H19" s="17">
        <f t="shared" si="2"/>
        <v>1138000</v>
      </c>
      <c r="I19" s="17">
        <f t="shared" si="2"/>
        <v>67351625.27</v>
      </c>
      <c r="J19" s="88">
        <f t="shared" si="2"/>
        <v>48374.73000000045</v>
      </c>
    </row>
    <row r="20" spans="1:10" ht="33.75" customHeight="1" thickBot="1">
      <c r="A20" s="89"/>
      <c r="B20" s="90" t="s">
        <v>54</v>
      </c>
      <c r="C20" s="91"/>
      <c r="D20" s="91"/>
      <c r="E20" s="91"/>
      <c r="F20" s="26"/>
      <c r="G20" s="26">
        <f>+G19/C19</f>
        <v>0.9823980010385756</v>
      </c>
      <c r="H20" s="92">
        <f>+H19/C19</f>
        <v>0.01688427299703264</v>
      </c>
      <c r="I20" s="92">
        <f>+(G19+H19)/C19</f>
        <v>0.9992822740356082</v>
      </c>
      <c r="J20" s="93">
        <f>+J19/C19</f>
        <v>0.000717725964391698</v>
      </c>
    </row>
    <row r="21" spans="2:10" ht="15.75" customHeight="1" thickBot="1">
      <c r="B21" s="22"/>
      <c r="C21" s="18"/>
      <c r="D21" s="18"/>
      <c r="E21" s="18"/>
      <c r="F21" s="23"/>
      <c r="G21" s="23"/>
      <c r="H21" s="23"/>
      <c r="I21" s="23"/>
      <c r="J21" s="23"/>
    </row>
    <row r="22" spans="2:10" ht="116.25" customHeight="1" thickTop="1">
      <c r="B22" s="104" t="s">
        <v>71</v>
      </c>
      <c r="C22" s="104"/>
      <c r="D22" s="104"/>
      <c r="E22" s="104"/>
      <c r="F22" s="104"/>
      <c r="G22" s="104"/>
      <c r="H22" s="104"/>
      <c r="I22" s="104"/>
      <c r="J22" s="104"/>
    </row>
    <row r="23" spans="3:8" ht="50.25" customHeight="1" thickBot="1">
      <c r="C23" s="14"/>
      <c r="D23" s="14"/>
      <c r="E23" s="55">
        <f>E19/C19</f>
        <v>0.6041784164688426</v>
      </c>
      <c r="F23" s="11">
        <f>16400+12314.4+1950+17000</f>
        <v>47664.4</v>
      </c>
      <c r="H23" s="11">
        <v>28930</v>
      </c>
    </row>
    <row r="24" spans="3:9" ht="50.25" customHeight="1" thickTop="1">
      <c r="C24" s="58">
        <f>18080000-14460000</f>
        <v>3620000</v>
      </c>
      <c r="F24" s="14"/>
      <c r="G24" s="14"/>
      <c r="H24" s="14">
        <v>12740</v>
      </c>
      <c r="I24" s="59"/>
    </row>
    <row r="25" spans="2:10" ht="50.25" customHeight="1">
      <c r="B25" s="21" t="s">
        <v>72</v>
      </c>
      <c r="C25" s="58">
        <f>3061000+735000</f>
        <v>3796000</v>
      </c>
      <c r="D25" s="58">
        <f>363683.23+367500</f>
        <v>731183.23</v>
      </c>
      <c r="H25" s="11">
        <f>SUM(H23:H24)</f>
        <v>41670</v>
      </c>
      <c r="I25" s="19"/>
      <c r="J25" s="19"/>
    </row>
    <row r="26" spans="2:10" ht="50.25" customHeight="1">
      <c r="B26" s="21" t="s">
        <v>73</v>
      </c>
      <c r="C26" s="58">
        <f>1516000+364000</f>
        <v>1880000</v>
      </c>
      <c r="D26" s="58">
        <f>1560000+840000</f>
        <v>2400000</v>
      </c>
      <c r="I26" s="19"/>
      <c r="J26" s="19"/>
    </row>
    <row r="27" spans="5:10" ht="50.25" customHeight="1">
      <c r="E27" s="58">
        <v>8761200</v>
      </c>
      <c r="F27" s="11">
        <v>4270786.67</v>
      </c>
      <c r="H27" s="11">
        <v>2553431.31</v>
      </c>
      <c r="I27" s="19"/>
      <c r="J27" s="19"/>
    </row>
    <row r="28" spans="2:8" ht="50.25" customHeight="1">
      <c r="B28" s="21">
        <v>2350000</v>
      </c>
      <c r="E28" s="58">
        <v>3754800</v>
      </c>
      <c r="F28" s="11">
        <v>1717355.36</v>
      </c>
      <c r="H28" s="11">
        <v>1717355.36</v>
      </c>
    </row>
    <row r="29" spans="2:8" ht="50.25" customHeight="1">
      <c r="B29" s="21">
        <v>1500000</v>
      </c>
      <c r="E29" s="58">
        <f>SUM(E27:E28)</f>
        <v>12516000</v>
      </c>
      <c r="F29" s="11">
        <f>SUM(F27:F28)</f>
        <v>5988142.03</v>
      </c>
      <c r="H29" s="11">
        <f>SUM(H27:H28)</f>
        <v>4270786.67</v>
      </c>
    </row>
    <row r="30" ht="50.25" customHeight="1">
      <c r="B30" s="21">
        <v>3247000</v>
      </c>
    </row>
    <row r="31" ht="50.25" customHeight="1">
      <c r="B31" s="21">
        <f>SUM(B28:B30)</f>
        <v>7097000</v>
      </c>
    </row>
    <row r="32" ht="50.2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39" ht="50.25" customHeight="1"/>
    <row r="40" ht="50.25" customHeight="1"/>
    <row r="41" ht="50.25" customHeight="1"/>
    <row r="42" ht="50.25" customHeight="1"/>
    <row r="43" ht="50.25" customHeight="1"/>
    <row r="44" ht="50.25" customHeight="1"/>
    <row r="45" ht="50.25" customHeight="1"/>
    <row r="46" ht="50.25" customHeight="1"/>
    <row r="47" ht="50.25" customHeight="1"/>
    <row r="48" ht="50.25" customHeight="1"/>
    <row r="49" ht="50.25" customHeight="1"/>
    <row r="50" ht="50.25" customHeight="1"/>
    <row r="51" ht="50.25" customHeight="1"/>
    <row r="52" ht="50.25" customHeight="1"/>
    <row r="53" ht="50.25" customHeight="1"/>
    <row r="54" ht="50.25" customHeight="1"/>
    <row r="55" ht="50.25" customHeight="1"/>
    <row r="56" ht="50.25" customHeight="1"/>
    <row r="57" ht="50.25" customHeight="1"/>
    <row r="58" ht="50.25" customHeight="1"/>
    <row r="59" ht="50.25" customHeight="1"/>
    <row r="60" ht="50.25" customHeight="1"/>
    <row r="61" ht="50.25" customHeight="1"/>
    <row r="62" ht="50.25" customHeight="1"/>
    <row r="63" ht="50.25" customHeight="1"/>
    <row r="64" ht="50.25" customHeight="1"/>
    <row r="65" ht="50.25" customHeight="1"/>
    <row r="66" ht="50.25" customHeight="1"/>
    <row r="67" ht="50.25" customHeight="1"/>
    <row r="68" ht="50.25" customHeight="1"/>
    <row r="69" ht="50.25" customHeight="1"/>
    <row r="70" ht="50.25" customHeight="1"/>
    <row r="71" ht="50.25" customHeight="1"/>
    <row r="72" ht="50.25" customHeight="1"/>
    <row r="73" ht="50.25" customHeight="1"/>
    <row r="74" ht="50.25" customHeight="1"/>
    <row r="75" ht="50.25" customHeight="1"/>
    <row r="76" ht="50.25" customHeight="1"/>
    <row r="77" ht="50.25" customHeight="1"/>
    <row r="78" ht="50.25" customHeight="1"/>
    <row r="79" ht="50.25" customHeight="1"/>
    <row r="80" ht="50.25" customHeight="1"/>
    <row r="81" ht="50.25" customHeight="1"/>
    <row r="82" ht="50.25" customHeight="1"/>
    <row r="83" ht="50.25" customHeight="1"/>
    <row r="84" ht="50.25" customHeight="1"/>
    <row r="85" ht="50.25" customHeight="1"/>
    <row r="86" ht="50.25" customHeight="1"/>
    <row r="87" ht="50.25" customHeight="1"/>
    <row r="88" ht="50.25" customHeight="1"/>
    <row r="89" ht="50.25" customHeight="1"/>
    <row r="90" ht="50.25" customHeight="1"/>
    <row r="91" ht="50.25" customHeight="1"/>
    <row r="92" ht="50.25" customHeight="1"/>
    <row r="93" ht="50.25" customHeight="1"/>
    <row r="94" ht="50.25" customHeight="1"/>
    <row r="95" ht="50.25" customHeight="1"/>
    <row r="96" ht="50.25" customHeight="1"/>
    <row r="97" ht="50.25" customHeight="1"/>
    <row r="98" ht="50.25" customHeight="1"/>
    <row r="99" ht="50.25" customHeight="1"/>
    <row r="100" ht="50.25" customHeight="1"/>
    <row r="101" ht="50.25" customHeight="1"/>
    <row r="102" ht="50.25" customHeight="1"/>
    <row r="103" ht="50.25" customHeight="1"/>
    <row r="104" ht="50.25" customHeight="1"/>
    <row r="105" ht="50.25" customHeight="1"/>
    <row r="106" ht="50.25" customHeight="1"/>
    <row r="107" ht="50.25" customHeight="1"/>
    <row r="108" ht="50.25" customHeight="1"/>
    <row r="109" ht="50.25" customHeight="1"/>
    <row r="110" ht="50.25" customHeight="1"/>
    <row r="111" ht="50.25" customHeight="1"/>
    <row r="112" ht="50.25" customHeight="1"/>
    <row r="113" ht="50.25" customHeight="1"/>
    <row r="114" ht="50.25" customHeight="1"/>
    <row r="115" ht="50.25" customHeight="1"/>
    <row r="116" ht="50.25" customHeight="1"/>
    <row r="117" ht="50.25" customHeight="1"/>
    <row r="118" ht="50.25" customHeight="1"/>
    <row r="119" ht="50.25" customHeight="1"/>
    <row r="120" ht="50.25" customHeight="1"/>
    <row r="121" ht="50.25" customHeight="1"/>
    <row r="122" ht="50.25" customHeight="1"/>
    <row r="123" ht="50.25" customHeight="1"/>
    <row r="124" ht="50.25" customHeight="1"/>
    <row r="125" ht="50.25" customHeight="1"/>
    <row r="126" ht="50.25" customHeight="1"/>
    <row r="127" ht="50.25" customHeight="1"/>
    <row r="128" ht="50.25" customHeight="1"/>
    <row r="129" ht="50.25" customHeight="1"/>
    <row r="130" ht="50.25" customHeight="1"/>
    <row r="131" ht="50.25" customHeight="1"/>
    <row r="132" ht="50.25" customHeight="1"/>
    <row r="133" ht="50.25" customHeight="1"/>
    <row r="134" ht="50.25" customHeight="1"/>
    <row r="135" ht="50.25" customHeight="1"/>
    <row r="136" ht="50.25" customHeight="1"/>
    <row r="137" ht="50.25" customHeight="1"/>
    <row r="138" ht="50.25" customHeight="1"/>
    <row r="139" ht="50.25" customHeight="1"/>
    <row r="140" ht="50.25" customHeight="1"/>
    <row r="141" ht="50.25" customHeight="1"/>
    <row r="142" ht="50.25" customHeight="1"/>
    <row r="143" ht="50.25" customHeight="1"/>
    <row r="144" ht="50.25" customHeight="1"/>
    <row r="145" ht="50.25" customHeight="1"/>
    <row r="146" ht="50.25" customHeight="1"/>
    <row r="147" ht="50.25" customHeight="1"/>
    <row r="148" ht="50.25" customHeight="1"/>
    <row r="149" ht="50.25" customHeight="1"/>
    <row r="150" ht="50.25" customHeight="1"/>
    <row r="151" ht="50.25" customHeight="1"/>
    <row r="152" ht="50.25" customHeight="1"/>
    <row r="153" ht="50.25" customHeight="1"/>
    <row r="154" ht="50.25" customHeight="1"/>
    <row r="155" ht="50.25" customHeight="1"/>
    <row r="156" ht="50.25" customHeight="1"/>
    <row r="157" ht="50.25" customHeight="1"/>
    <row r="158" ht="50.25" customHeight="1"/>
    <row r="159" ht="50.25" customHeight="1"/>
    <row r="160" ht="50.25" customHeight="1"/>
    <row r="161" ht="50.25" customHeight="1"/>
    <row r="162" ht="50.25" customHeight="1"/>
    <row r="163" ht="50.25" customHeight="1"/>
    <row r="164" ht="50.25" customHeight="1"/>
    <row r="165" ht="50.25" customHeight="1"/>
    <row r="166" ht="50.25" customHeight="1"/>
    <row r="167" ht="50.25" customHeight="1"/>
    <row r="168" ht="50.25" customHeight="1"/>
    <row r="169" ht="50.25" customHeight="1"/>
    <row r="170" ht="50.25" customHeight="1"/>
    <row r="171" ht="50.25" customHeight="1"/>
    <row r="172" ht="50.25" customHeight="1"/>
    <row r="173" ht="50.25" customHeight="1"/>
    <row r="174" ht="50.25" customHeight="1"/>
    <row r="175" ht="50.25" customHeight="1"/>
    <row r="176" ht="50.25" customHeight="1"/>
    <row r="177" ht="50.25" customHeight="1"/>
    <row r="178" ht="50.25" customHeight="1"/>
    <row r="179" ht="50.25" customHeight="1"/>
    <row r="180" ht="50.25" customHeight="1"/>
    <row r="181" ht="50.25" customHeight="1"/>
    <row r="182" ht="50.25" customHeight="1"/>
    <row r="183" ht="50.25" customHeight="1"/>
    <row r="184" ht="50.25" customHeight="1"/>
    <row r="185" ht="50.25" customHeight="1"/>
    <row r="186" ht="50.25" customHeight="1"/>
    <row r="187" ht="50.25" customHeight="1"/>
    <row r="188" ht="50.25" customHeight="1"/>
    <row r="189" ht="50.25" customHeight="1"/>
    <row r="190" ht="50.25" customHeight="1"/>
    <row r="191" ht="50.25" customHeight="1"/>
    <row r="192" ht="50.25" customHeight="1"/>
    <row r="193" ht="50.25" customHeight="1"/>
    <row r="194" ht="50.25" customHeight="1"/>
    <row r="195" ht="50.25" customHeight="1"/>
    <row r="196" ht="50.25" customHeight="1"/>
    <row r="197" ht="50.25" customHeight="1"/>
    <row r="198" ht="50.25" customHeight="1"/>
    <row r="199" ht="50.25" customHeight="1"/>
    <row r="200" ht="50.25" customHeight="1"/>
    <row r="201" ht="50.25" customHeight="1"/>
    <row r="202" ht="50.25" customHeight="1"/>
    <row r="203" ht="50.25" customHeight="1"/>
    <row r="204" ht="50.25" customHeight="1"/>
    <row r="205" ht="50.25" customHeight="1"/>
    <row r="206" ht="50.25" customHeight="1"/>
    <row r="207" ht="50.25" customHeight="1"/>
    <row r="208" ht="50.25" customHeight="1"/>
    <row r="209" ht="50.25" customHeight="1"/>
    <row r="210" ht="50.25" customHeight="1"/>
    <row r="211" ht="50.25" customHeight="1"/>
    <row r="212" ht="50.25" customHeight="1"/>
    <row r="213" ht="50.25" customHeight="1"/>
    <row r="214" ht="50.25" customHeight="1"/>
    <row r="215" ht="50.25" customHeight="1"/>
    <row r="216" ht="50.25" customHeight="1"/>
    <row r="217" ht="50.25" customHeight="1"/>
    <row r="218" ht="50.25" customHeight="1"/>
    <row r="219" ht="50.25" customHeight="1"/>
    <row r="220" ht="50.25" customHeight="1"/>
    <row r="221" ht="50.25" customHeight="1"/>
    <row r="222" ht="50.25" customHeight="1"/>
    <row r="223" ht="50.25" customHeight="1"/>
    <row r="224" ht="50.25" customHeight="1"/>
    <row r="225" ht="50.25" customHeight="1"/>
    <row r="226" ht="50.25" customHeight="1"/>
    <row r="227" ht="50.25" customHeight="1"/>
    <row r="228" ht="50.25" customHeight="1"/>
    <row r="229" ht="50.25" customHeight="1"/>
    <row r="230" ht="50.25" customHeight="1"/>
    <row r="231" ht="50.25" customHeight="1"/>
    <row r="232" ht="50.25" customHeight="1"/>
    <row r="233" ht="50.25" customHeight="1"/>
    <row r="234" ht="50.25" customHeight="1"/>
    <row r="235" ht="50.25" customHeight="1"/>
    <row r="236" ht="50.25" customHeight="1"/>
    <row r="237" ht="50.25" customHeight="1"/>
    <row r="238" ht="50.25" customHeight="1"/>
    <row r="239" ht="50.25" customHeight="1"/>
    <row r="240" ht="50.25" customHeight="1"/>
    <row r="241" ht="50.25" customHeight="1"/>
    <row r="242" ht="50.25" customHeight="1"/>
    <row r="243" ht="50.25" customHeight="1"/>
    <row r="244" ht="50.25" customHeight="1"/>
    <row r="245" ht="50.25" customHeight="1"/>
    <row r="246" ht="50.25" customHeight="1"/>
    <row r="247" ht="50.25" customHeight="1"/>
    <row r="248" ht="50.25" customHeight="1"/>
    <row r="249" ht="50.25" customHeight="1"/>
    <row r="250" ht="50.25" customHeight="1"/>
    <row r="251" ht="50.25" customHeight="1"/>
    <row r="252" ht="50.25" customHeight="1"/>
    <row r="253" ht="50.25" customHeight="1"/>
    <row r="254" ht="50.25" customHeight="1"/>
    <row r="255" ht="50.25" customHeight="1"/>
    <row r="256" ht="50.25" customHeight="1"/>
    <row r="257" ht="50.25" customHeight="1"/>
    <row r="258" ht="50.25" customHeight="1"/>
    <row r="259" ht="50.25" customHeight="1"/>
    <row r="260" ht="50.25" customHeight="1"/>
    <row r="261" ht="50.25" customHeight="1"/>
    <row r="262" ht="50.25" customHeight="1"/>
    <row r="263" ht="50.25" customHeight="1"/>
    <row r="264" ht="50.25" customHeight="1"/>
    <row r="265" ht="50.25" customHeight="1"/>
    <row r="266" ht="50.25" customHeight="1"/>
    <row r="267" ht="50.25" customHeight="1"/>
    <row r="268" ht="50.25" customHeight="1"/>
    <row r="269" ht="50.25" customHeight="1"/>
    <row r="270" ht="50.25" customHeight="1"/>
    <row r="271" ht="50.25" customHeight="1"/>
    <row r="272" ht="50.25" customHeight="1"/>
    <row r="273" ht="50.25" customHeight="1"/>
    <row r="274" ht="50.25" customHeight="1"/>
    <row r="275" ht="50.25" customHeight="1"/>
    <row r="276" ht="50.25" customHeight="1"/>
    <row r="277" ht="50.25" customHeight="1"/>
    <row r="278" ht="50.25" customHeight="1"/>
    <row r="279" ht="50.25" customHeight="1"/>
    <row r="280" ht="50.25" customHeight="1"/>
    <row r="281" ht="50.25" customHeight="1"/>
    <row r="282" ht="50.25" customHeight="1"/>
    <row r="283" ht="50.25" customHeight="1"/>
    <row r="284" ht="50.25" customHeight="1"/>
    <row r="285" ht="50.25" customHeight="1"/>
    <row r="286" ht="50.25" customHeight="1"/>
    <row r="287" ht="50.25" customHeight="1"/>
    <row r="288" ht="50.25" customHeight="1"/>
    <row r="289" ht="50.25" customHeight="1"/>
    <row r="290" ht="50.25" customHeight="1"/>
    <row r="291" ht="50.25" customHeight="1"/>
    <row r="292" ht="50.25" customHeight="1"/>
    <row r="293" ht="50.25" customHeight="1"/>
    <row r="294" ht="50.25" customHeight="1"/>
    <row r="295" ht="50.25" customHeight="1"/>
    <row r="296" ht="50.25" customHeight="1"/>
    <row r="297" ht="50.25" customHeight="1"/>
    <row r="298" ht="50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</sheetData>
  <mergeCells count="10">
    <mergeCell ref="B22:J22"/>
    <mergeCell ref="I1:I4"/>
    <mergeCell ref="J1:J4"/>
    <mergeCell ref="H1:H4"/>
    <mergeCell ref="A1:B5"/>
    <mergeCell ref="C1:C4"/>
    <mergeCell ref="E1:G2"/>
    <mergeCell ref="E3:E4"/>
    <mergeCell ref="F3:F4"/>
    <mergeCell ref="G3:G4"/>
  </mergeCells>
  <printOptions horizontalCentered="1"/>
  <pageMargins left="0.3937007874015748" right="0.4330708661417323" top="0.5118110236220472" bottom="0.4330708661417323" header="0.15748031496062992" footer="0.35433070866141736"/>
  <pageSetup horizontalDpi="600" verticalDpi="600" orientation="landscape" paperSize="9" scale="55" r:id="rId1"/>
  <headerFooter alignWithMargins="0">
    <oddHeader>&amp;C&amp;"Arial,Grassetto"&amp;18Risorse Delibera 36/02 - Risorse assegnate alle Regioni - Stato degli Impegni&amp;R&amp;14ALLEGATO 2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volpicellip</dc:creator>
  <cp:keywords/>
  <dc:description/>
  <cp:lastModifiedBy>direnzol</cp:lastModifiedBy>
  <cp:lastPrinted>2006-05-15T15:41:09Z</cp:lastPrinted>
  <dcterms:created xsi:type="dcterms:W3CDTF">2005-07-04T16:56:48Z</dcterms:created>
  <dcterms:modified xsi:type="dcterms:W3CDTF">2006-05-16T11:20:22Z</dcterms:modified>
  <cp:category/>
  <cp:version/>
  <cp:contentType/>
  <cp:contentStatus/>
</cp:coreProperties>
</file>