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190" tabRatio="603" activeTab="0"/>
  </bookViews>
  <sheets>
    <sheet name="Riqual01" sheetId="1" r:id="rId1"/>
  </sheets>
  <definedNames>
    <definedName name="_xlnm.Print_Area" localSheetId="0">'Riqual01'!$A$1:$Q$33</definedName>
  </definedNames>
  <calcPr fullCalcOnLoad="1"/>
</workbook>
</file>

<file path=xl/sharedStrings.xml><?xml version="1.0" encoding="utf-8"?>
<sst xmlns="http://schemas.openxmlformats.org/spreadsheetml/2006/main" count="85" uniqueCount="47">
  <si>
    <t>Regioni</t>
  </si>
  <si>
    <t>PIEMONTE</t>
  </si>
  <si>
    <t>VALLE D'AOSTA</t>
  </si>
  <si>
    <t>LOMBARDIA</t>
  </si>
  <si>
    <t>P.A. BOLZANO</t>
  </si>
  <si>
    <t>P.A.  TRENTO</t>
  </si>
  <si>
    <t>VENETO</t>
  </si>
  <si>
    <t>FRIULI V.G.</t>
  </si>
  <si>
    <t>LIGURIA</t>
  </si>
  <si>
    <t>EMILIA .ROM.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</si>
  <si>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</si>
  <si>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</si>
  <si>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</si>
  <si>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</si>
  <si>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</si>
  <si>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</si>
  <si>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</si>
  <si>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</si>
  <si>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</si>
  <si>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</si>
  <si>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</si>
  <si>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</si>
  <si>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</si>
  <si>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>n. dei medici</t>
  </si>
  <si>
    <t>importo</t>
  </si>
  <si>
    <t>(milioni)</t>
  </si>
  <si>
    <t>anno 1998</t>
  </si>
  <si>
    <t>Partecipazione alla costituzione del fondo per l'esclusività di mld 268 per il 1999 e 1276 per il 2000</t>
  </si>
  <si>
    <t xml:space="preserve">Sicilia: </t>
  </si>
  <si>
    <t>Sardegna:</t>
  </si>
  <si>
    <t>I valori originari ammontano, rispettivamente, a:</t>
  </si>
  <si>
    <t>Per Sicilia e Sardegna sono state effettuate le ritenute di legge operando sui suddetti tre parametri.</t>
  </si>
  <si>
    <t>Popolazione</t>
  </si>
  <si>
    <t>Popolazione al 1/1/01</t>
  </si>
  <si>
    <t>Fabbisogno ospedaliero per il 2001</t>
  </si>
  <si>
    <t>Medici MG</t>
  </si>
  <si>
    <t>Pediatri</t>
  </si>
  <si>
    <t xml:space="preserve">              anno 1999</t>
  </si>
  <si>
    <t>totale</t>
  </si>
  <si>
    <t>anno 2001</t>
  </si>
  <si>
    <t>al 1/1/01</t>
  </si>
  <si>
    <t>Medici di MG e Pediatri Anno'99</t>
  </si>
  <si>
    <t>(milioni di lire)</t>
  </si>
  <si>
    <t>Dirigenti in esclusività - anno 2000</t>
  </si>
  <si>
    <t>/ 4 =</t>
  </si>
  <si>
    <t>(migliaia di euro)</t>
  </si>
  <si>
    <t xml:space="preserve">                                              Riparto di mld 1.129,5 per il 2001, a norma dell'art. 72 legge 448/98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</si>
</sst>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#,##0.000"/>
    <numFmt numFmtId="166" formatCode="#,##0.0000"/>
    <numFmt numFmtId="167" formatCode="#,###"/>
    <numFmt numFmtId="168" formatCode="#,##0_ ;[Red]\-#,##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0"/>
    </font>
    <font>
      <sz val="8"/>
      <color indexed="63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4" fillId="0" borderId="3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41" fontId="0" fillId="0" borderId="0" xfId="16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1" fontId="4" fillId="0" borderId="2" xfId="16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3" fontId="0" fillId="0" borderId="7" xfId="0" applyNumberForma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6" fillId="0" borderId="8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3" fontId="0" fillId="0" borderId="2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4" fillId="0" borderId="1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3" fontId="0" fillId="0" borderId="4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7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Border="1" applyAlignment="1" quotePrefix="1">
      <alignment horizontal="center"/>
    </xf>
    <xf numFmtId="0" fontId="0" fillId="0" borderId="10" xfId="0" applyFill="1" applyBorder="1" applyAlignment="1">
      <alignment/>
    </xf>
    <xf numFmtId="168" fontId="0" fillId="0" borderId="0" xfId="0" applyNumberFormat="1" applyAlignment="1">
      <alignment/>
    </xf>
    <xf numFmtId="0" fontId="4" fillId="0" borderId="3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3" fontId="4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showGridLines="0" tabSelected="1" zoomScale="75" zoomScaleNormal="75" workbookViewId="0" topLeftCell="A1">
      <selection activeCell="R70" sqref="R70"/>
    </sheetView>
  </sheetViews>
  <sheetFormatPr defaultColWidth="9.140625" defaultRowHeight="12.75"/>
  <cols>
    <col min="1" max="1" width="14.7109375" style="0" customWidth="1"/>
    <col min="2" max="2" width="12.7109375" style="0" hidden="1" customWidth="1"/>
    <col min="3" max="3" width="9.7109375" style="0" hidden="1" customWidth="1"/>
    <col min="4" max="4" width="9.140625" style="0" hidden="1" customWidth="1"/>
    <col min="5" max="5" width="10.140625" style="0" bestFit="1" customWidth="1"/>
    <col min="6" max="6" width="10.28125" style="0" bestFit="1" customWidth="1"/>
    <col min="7" max="7" width="2.421875" style="0" customWidth="1"/>
    <col min="8" max="8" width="10.140625" style="0" customWidth="1"/>
    <col min="9" max="9" width="10.28125" style="0" customWidth="1"/>
    <col min="10" max="10" width="2.421875" style="0" customWidth="1"/>
    <col min="11" max="11" width="11.7109375" style="0" customWidth="1"/>
    <col min="12" max="14" width="10.28125" style="0" customWidth="1"/>
    <col min="15" max="15" width="14.8515625" style="0" bestFit="1" customWidth="1"/>
    <col min="16" max="16" width="17.8515625" style="0" customWidth="1"/>
    <col min="17" max="17" width="2.421875" style="0" customWidth="1"/>
    <col min="19" max="19" width="14.8515625" style="0" customWidth="1"/>
  </cols>
  <sheetData>
    <row r="1" spans="1:17" ht="18">
      <c r="A1" s="69" t="s">
        <v>46</v>
      </c>
      <c r="B1" s="70"/>
      <c r="C1" s="70"/>
      <c r="D1" s="69"/>
      <c r="E1" s="69"/>
      <c r="F1" s="71"/>
      <c r="G1" s="71"/>
      <c r="H1" s="71"/>
      <c r="I1" s="72"/>
      <c r="J1" s="72"/>
      <c r="K1" s="71"/>
      <c r="L1" s="71"/>
      <c r="M1" s="71"/>
      <c r="N1" s="71"/>
      <c r="O1" s="71"/>
      <c r="P1" s="73"/>
      <c r="Q1" s="1"/>
    </row>
    <row r="2" spans="1:17" ht="13.5" thickBot="1">
      <c r="A2" s="1"/>
      <c r="B2" s="1"/>
      <c r="C2" s="1"/>
      <c r="D2" s="1"/>
      <c r="E2" s="1"/>
      <c r="F2" s="1"/>
      <c r="G2" s="1"/>
      <c r="H2" s="1"/>
      <c r="I2" s="2"/>
      <c r="J2" s="2"/>
      <c r="K2" s="1"/>
      <c r="L2" s="1"/>
      <c r="M2" s="58"/>
      <c r="N2" s="1"/>
      <c r="O2" s="1"/>
      <c r="P2" s="1"/>
      <c r="Q2" s="1"/>
    </row>
    <row r="3" spans="1:18" ht="45.75" customHeight="1">
      <c r="A3" s="2" t="s">
        <v>0</v>
      </c>
      <c r="B3" s="56" t="s">
        <v>23</v>
      </c>
      <c r="C3" s="35" t="s">
        <v>23</v>
      </c>
      <c r="D3" s="8" t="s">
        <v>24</v>
      </c>
      <c r="E3" s="22" t="s">
        <v>33</v>
      </c>
      <c r="F3" s="8" t="s">
        <v>24</v>
      </c>
      <c r="G3" s="4"/>
      <c r="H3" s="22" t="s">
        <v>34</v>
      </c>
      <c r="I3" s="8" t="s">
        <v>24</v>
      </c>
      <c r="J3" s="4"/>
      <c r="K3" s="22" t="s">
        <v>41</v>
      </c>
      <c r="L3" s="8" t="s">
        <v>24</v>
      </c>
      <c r="M3" s="62" t="s">
        <v>43</v>
      </c>
      <c r="N3" s="8" t="s">
        <v>24</v>
      </c>
      <c r="O3" s="64" t="s">
        <v>22</v>
      </c>
      <c r="P3" s="64" t="s">
        <v>22</v>
      </c>
      <c r="Q3" s="60"/>
      <c r="R3" s="7"/>
    </row>
    <row r="4" spans="2:17" ht="13.5" thickBot="1">
      <c r="B4" s="56" t="s">
        <v>26</v>
      </c>
      <c r="C4" s="36" t="s">
        <v>26</v>
      </c>
      <c r="D4" s="9" t="s">
        <v>25</v>
      </c>
      <c r="E4" s="26"/>
      <c r="F4" s="25" t="s">
        <v>42</v>
      </c>
      <c r="G4" s="4"/>
      <c r="H4" s="24"/>
      <c r="I4" s="25" t="s">
        <v>42</v>
      </c>
      <c r="J4" s="4"/>
      <c r="K4" s="24"/>
      <c r="L4" s="25" t="s">
        <v>42</v>
      </c>
      <c r="M4" s="24"/>
      <c r="N4" s="25" t="s">
        <v>42</v>
      </c>
      <c r="O4" s="65" t="s">
        <v>42</v>
      </c>
      <c r="P4" s="65" t="s">
        <v>45</v>
      </c>
      <c r="Q4" s="4"/>
    </row>
    <row r="5" spans="1:18" ht="12.75">
      <c r="A5" t="s">
        <v>1</v>
      </c>
      <c r="B5" s="3">
        <v>7766</v>
      </c>
      <c r="C5" s="14">
        <v>8352</v>
      </c>
      <c r="D5" s="15">
        <f>+$A$34/$C$27*C5</f>
        <v>100781.6638938201</v>
      </c>
      <c r="E5" s="14">
        <f>+E40</f>
        <v>4289731</v>
      </c>
      <c r="F5" s="15">
        <f>ROUND($A$34/4/$E$27*E5,0)</f>
        <v>22874</v>
      </c>
      <c r="G5" s="5"/>
      <c r="H5" s="14">
        <f>+F40</f>
        <v>4613000</v>
      </c>
      <c r="I5" s="15">
        <f>ROUND($A$34/4/$H$27*H5,0)</f>
        <v>24533</v>
      </c>
      <c r="J5" s="6"/>
      <c r="K5" s="14">
        <f>+K40</f>
        <v>3984</v>
      </c>
      <c r="L5" s="15">
        <f>ROUND($A$34/4/$K$27*K5,0)</f>
        <v>22534</v>
      </c>
      <c r="M5" s="6">
        <v>8984</v>
      </c>
      <c r="N5" s="15">
        <f aca="true" t="shared" si="0" ref="N5:N25">ROUND($A$34/4/$M$27*M5,0)</f>
        <v>24903</v>
      </c>
      <c r="O5" s="63">
        <v>94844</v>
      </c>
      <c r="P5" s="15">
        <f>ROUND(+O5*1000/1936.27,0)</f>
        <v>48983</v>
      </c>
      <c r="Q5" s="6"/>
      <c r="R5" s="59"/>
    </row>
    <row r="6" spans="1:18" ht="12.75">
      <c r="A6" t="s">
        <v>2</v>
      </c>
      <c r="B6" s="3"/>
      <c r="C6" s="14"/>
      <c r="D6" s="15"/>
      <c r="E6" s="14"/>
      <c r="F6" s="15">
        <f aca="true" t="shared" si="1" ref="F6:F25">ROUND($A$34/4/$E$27*E6,0)</f>
        <v>0</v>
      </c>
      <c r="G6" s="5"/>
      <c r="H6" s="14"/>
      <c r="I6" s="15">
        <f aca="true" t="shared" si="2" ref="I6:I25">ROUND($A$34/4/$H$27*H6,0)</f>
        <v>0</v>
      </c>
      <c r="J6" s="6"/>
      <c r="K6" s="14"/>
      <c r="L6" s="15">
        <f aca="true" t="shared" si="3" ref="L6:L25">ROUND($A$34/4/$K$27*K6,0)</f>
        <v>0</v>
      </c>
      <c r="M6" s="6"/>
      <c r="N6" s="15">
        <f t="shared" si="0"/>
        <v>0</v>
      </c>
      <c r="O6" s="63">
        <v>0</v>
      </c>
      <c r="P6" s="15">
        <f aca="true" t="shared" si="4" ref="P6:P25">ROUND(+O6*1000/1936.27,0)</f>
        <v>0</v>
      </c>
      <c r="Q6" s="6"/>
      <c r="R6" s="59"/>
    </row>
    <row r="7" spans="1:18" ht="12.75">
      <c r="A7" t="s">
        <v>3</v>
      </c>
      <c r="B7" s="3">
        <v>14029</v>
      </c>
      <c r="C7" s="14">
        <v>14454</v>
      </c>
      <c r="D7" s="15">
        <f>+$A$34/$C$27*C7</f>
        <v>174413.09505762404</v>
      </c>
      <c r="E7" s="14">
        <f aca="true" t="shared" si="5" ref="E7:E23">+E42</f>
        <v>9121714</v>
      </c>
      <c r="F7" s="15">
        <f t="shared" si="1"/>
        <v>48639</v>
      </c>
      <c r="G7" s="5"/>
      <c r="H7" s="14">
        <f>+F42</f>
        <v>9160000</v>
      </c>
      <c r="I7" s="15">
        <f>ROUND($A$34/4/$H$27*H7,0)+2</f>
        <v>48717</v>
      </c>
      <c r="J7" s="6"/>
      <c r="K7" s="14">
        <f>+K42</f>
        <v>8374</v>
      </c>
      <c r="L7" s="15">
        <f t="shared" si="3"/>
        <v>47364</v>
      </c>
      <c r="M7" s="6">
        <v>15511</v>
      </c>
      <c r="N7" s="15">
        <f t="shared" si="0"/>
        <v>42996</v>
      </c>
      <c r="O7" s="63">
        <v>187716</v>
      </c>
      <c r="P7" s="15">
        <f t="shared" si="4"/>
        <v>96947</v>
      </c>
      <c r="Q7" s="6"/>
      <c r="R7" s="59"/>
    </row>
    <row r="8" spans="1:18" ht="12.75">
      <c r="A8" t="s">
        <v>4</v>
      </c>
      <c r="B8" s="3"/>
      <c r="C8" s="14"/>
      <c r="D8" s="15"/>
      <c r="E8" s="14"/>
      <c r="F8" s="15">
        <f t="shared" si="1"/>
        <v>0</v>
      </c>
      <c r="G8" s="5"/>
      <c r="H8" s="14"/>
      <c r="I8" s="15">
        <f t="shared" si="2"/>
        <v>0</v>
      </c>
      <c r="J8" s="6"/>
      <c r="K8" s="14"/>
      <c r="L8" s="15">
        <f t="shared" si="3"/>
        <v>0</v>
      </c>
      <c r="M8" s="6"/>
      <c r="N8" s="15">
        <f t="shared" si="0"/>
        <v>0</v>
      </c>
      <c r="O8" s="63">
        <v>0</v>
      </c>
      <c r="P8" s="15">
        <f t="shared" si="4"/>
        <v>0</v>
      </c>
      <c r="Q8" s="6"/>
      <c r="R8" s="59"/>
    </row>
    <row r="9" spans="1:18" ht="12.75">
      <c r="A9" t="s">
        <v>5</v>
      </c>
      <c r="B9" s="3"/>
      <c r="C9" s="14"/>
      <c r="D9" s="15"/>
      <c r="E9" s="14"/>
      <c r="F9" s="15">
        <f t="shared" si="1"/>
        <v>0</v>
      </c>
      <c r="G9" s="5"/>
      <c r="H9" s="14"/>
      <c r="I9" s="15">
        <f t="shared" si="2"/>
        <v>0</v>
      </c>
      <c r="J9" s="6"/>
      <c r="K9" s="14"/>
      <c r="L9" s="15">
        <f t="shared" si="3"/>
        <v>0</v>
      </c>
      <c r="M9" s="6"/>
      <c r="N9" s="15">
        <f t="shared" si="0"/>
        <v>0</v>
      </c>
      <c r="O9" s="63">
        <v>0</v>
      </c>
      <c r="P9" s="15">
        <f t="shared" si="4"/>
        <v>0</v>
      </c>
      <c r="Q9" s="6"/>
      <c r="R9" s="59"/>
    </row>
    <row r="10" spans="1:18" ht="12.75">
      <c r="A10" t="s">
        <v>6</v>
      </c>
      <c r="B10" s="3">
        <v>7339</v>
      </c>
      <c r="C10" s="14">
        <v>7632</v>
      </c>
      <c r="D10" s="15">
        <f>+$A$34/$C$27*C10</f>
        <v>92093.58942021494</v>
      </c>
      <c r="E10" s="14">
        <f t="shared" si="5"/>
        <v>4540853</v>
      </c>
      <c r="F10" s="15">
        <f t="shared" si="1"/>
        <v>24213</v>
      </c>
      <c r="G10" s="5"/>
      <c r="H10" s="14">
        <f>+F45</f>
        <v>4514000</v>
      </c>
      <c r="I10" s="15">
        <f t="shared" si="2"/>
        <v>24006</v>
      </c>
      <c r="J10" s="6"/>
      <c r="K10" s="14">
        <f>+K45</f>
        <v>4027</v>
      </c>
      <c r="L10" s="15">
        <f t="shared" si="3"/>
        <v>22777</v>
      </c>
      <c r="M10" s="6">
        <v>7963</v>
      </c>
      <c r="N10" s="15">
        <f t="shared" si="0"/>
        <v>22073</v>
      </c>
      <c r="O10" s="63">
        <v>93069</v>
      </c>
      <c r="P10" s="15">
        <f t="shared" si="4"/>
        <v>48066</v>
      </c>
      <c r="Q10" s="6"/>
      <c r="R10" s="59"/>
    </row>
    <row r="11" spans="1:18" ht="12.75">
      <c r="A11" t="s">
        <v>7</v>
      </c>
      <c r="B11" s="3"/>
      <c r="C11" s="14"/>
      <c r="D11" s="15"/>
      <c r="E11" s="14"/>
      <c r="F11" s="15">
        <f t="shared" si="1"/>
        <v>0</v>
      </c>
      <c r="G11" s="5"/>
      <c r="H11" s="14"/>
      <c r="I11" s="15">
        <f t="shared" si="2"/>
        <v>0</v>
      </c>
      <c r="J11" s="6"/>
      <c r="K11" s="14"/>
      <c r="L11" s="15">
        <f t="shared" si="3"/>
        <v>0</v>
      </c>
      <c r="M11" s="6"/>
      <c r="N11" s="15">
        <f t="shared" si="0"/>
        <v>0</v>
      </c>
      <c r="O11" s="63">
        <v>0</v>
      </c>
      <c r="P11" s="15">
        <f t="shared" si="4"/>
        <v>0</v>
      </c>
      <c r="Q11" s="6"/>
      <c r="R11" s="59"/>
    </row>
    <row r="12" spans="1:18" ht="12.75">
      <c r="A12" t="s">
        <v>8</v>
      </c>
      <c r="B12" s="3">
        <v>3076</v>
      </c>
      <c r="C12" s="14">
        <v>3799</v>
      </c>
      <c r="D12" s="15">
        <f aca="true" t="shared" si="6" ref="D12:D25">+$A$34/$C$27*C12</f>
        <v>45841.659618369566</v>
      </c>
      <c r="E12" s="14">
        <f t="shared" si="5"/>
        <v>1621016</v>
      </c>
      <c r="F12" s="15">
        <f t="shared" si="1"/>
        <v>8644</v>
      </c>
      <c r="G12" s="5"/>
      <c r="H12" s="14">
        <f aca="true" t="shared" si="7" ref="H12:H23">+F47</f>
        <v>1911000</v>
      </c>
      <c r="I12" s="15">
        <f t="shared" si="2"/>
        <v>10163</v>
      </c>
      <c r="J12" s="6"/>
      <c r="K12" s="14">
        <f aca="true" t="shared" si="8" ref="K12:K23">+K47</f>
        <v>1632</v>
      </c>
      <c r="L12" s="15">
        <f t="shared" si="3"/>
        <v>9231</v>
      </c>
      <c r="M12" s="6">
        <v>3674</v>
      </c>
      <c r="N12" s="15">
        <f t="shared" si="0"/>
        <v>10184</v>
      </c>
      <c r="O12" s="63">
        <v>38222</v>
      </c>
      <c r="P12" s="15">
        <f t="shared" si="4"/>
        <v>19740</v>
      </c>
      <c r="Q12" s="6"/>
      <c r="R12" s="59"/>
    </row>
    <row r="13" spans="1:18" ht="12.75">
      <c r="A13" t="s">
        <v>9</v>
      </c>
      <c r="B13" s="3">
        <v>7434</v>
      </c>
      <c r="C13" s="14">
        <v>7975</v>
      </c>
      <c r="D13" s="15">
        <f t="shared" si="6"/>
        <v>96232.49156527962</v>
      </c>
      <c r="E13" s="14">
        <f t="shared" si="5"/>
        <v>4008663</v>
      </c>
      <c r="F13" s="15">
        <f t="shared" si="1"/>
        <v>21375</v>
      </c>
      <c r="G13" s="5"/>
      <c r="H13" s="14">
        <f t="shared" si="7"/>
        <v>4269000</v>
      </c>
      <c r="I13" s="15">
        <f t="shared" si="2"/>
        <v>22703</v>
      </c>
      <c r="J13" s="6"/>
      <c r="K13" s="14">
        <f t="shared" si="8"/>
        <v>3746</v>
      </c>
      <c r="L13" s="15">
        <f t="shared" si="3"/>
        <v>21188</v>
      </c>
      <c r="M13" s="6">
        <v>8525</v>
      </c>
      <c r="N13" s="15">
        <f t="shared" si="0"/>
        <v>23631</v>
      </c>
      <c r="O13" s="63">
        <v>88897</v>
      </c>
      <c r="P13" s="15">
        <f t="shared" si="4"/>
        <v>45911</v>
      </c>
      <c r="Q13" s="6"/>
      <c r="R13" s="59"/>
    </row>
    <row r="14" spans="1:18" ht="12.75">
      <c r="A14" t="s">
        <v>10</v>
      </c>
      <c r="B14" s="3">
        <v>6434</v>
      </c>
      <c r="C14" s="14">
        <v>6739</v>
      </c>
      <c r="D14" s="15">
        <f t="shared" si="6"/>
        <v>81317.96371892406</v>
      </c>
      <c r="E14" s="14">
        <f t="shared" si="5"/>
        <v>3547604</v>
      </c>
      <c r="F14" s="15">
        <f t="shared" si="1"/>
        <v>18917</v>
      </c>
      <c r="G14" s="5"/>
      <c r="H14" s="14">
        <f t="shared" si="7"/>
        <v>3788000</v>
      </c>
      <c r="I14" s="15">
        <f t="shared" si="2"/>
        <v>20145</v>
      </c>
      <c r="J14" s="6"/>
      <c r="K14" s="14">
        <f t="shared" si="8"/>
        <v>3485</v>
      </c>
      <c r="L14" s="15">
        <f t="shared" si="3"/>
        <v>19711</v>
      </c>
      <c r="M14" s="6">
        <v>7341</v>
      </c>
      <c r="N14" s="15">
        <f t="shared" si="0"/>
        <v>20349</v>
      </c>
      <c r="O14" s="63">
        <v>79122</v>
      </c>
      <c r="P14" s="15">
        <f t="shared" si="4"/>
        <v>40863</v>
      </c>
      <c r="Q14" s="6"/>
      <c r="R14" s="59"/>
    </row>
    <row r="15" spans="1:18" ht="12.75">
      <c r="A15" t="s">
        <v>11</v>
      </c>
      <c r="B15" s="3">
        <v>1821</v>
      </c>
      <c r="C15" s="14">
        <v>1910</v>
      </c>
      <c r="D15" s="15">
        <f t="shared" si="6"/>
        <v>23047.53089525819</v>
      </c>
      <c r="E15" s="14">
        <f t="shared" si="5"/>
        <v>840482</v>
      </c>
      <c r="F15" s="15">
        <f t="shared" si="1"/>
        <v>4482</v>
      </c>
      <c r="G15" s="5"/>
      <c r="H15" s="14">
        <f t="shared" si="7"/>
        <v>888000</v>
      </c>
      <c r="I15" s="15">
        <f t="shared" si="2"/>
        <v>4723</v>
      </c>
      <c r="J15" s="6"/>
      <c r="K15" s="14">
        <f t="shared" si="8"/>
        <v>799</v>
      </c>
      <c r="L15" s="15">
        <f t="shared" si="3"/>
        <v>4519</v>
      </c>
      <c r="M15" s="6">
        <v>2077</v>
      </c>
      <c r="N15" s="15">
        <f t="shared" si="0"/>
        <v>5757</v>
      </c>
      <c r="O15" s="63">
        <v>19481</v>
      </c>
      <c r="P15" s="15">
        <f t="shared" si="4"/>
        <v>10061</v>
      </c>
      <c r="Q15" s="6"/>
      <c r="R15" s="59"/>
    </row>
    <row r="16" spans="1:18" ht="12.75">
      <c r="A16" t="s">
        <v>12</v>
      </c>
      <c r="B16" s="3">
        <v>2432</v>
      </c>
      <c r="C16" s="14">
        <v>2693</v>
      </c>
      <c r="D16" s="15">
        <f t="shared" si="6"/>
        <v>32495.81188530383</v>
      </c>
      <c r="E16" s="14">
        <f t="shared" si="5"/>
        <v>1469195</v>
      </c>
      <c r="F16" s="15">
        <f t="shared" si="1"/>
        <v>7834</v>
      </c>
      <c r="G16" s="5"/>
      <c r="H16" s="14">
        <f t="shared" si="7"/>
        <v>1496000</v>
      </c>
      <c r="I16" s="15">
        <f t="shared" si="2"/>
        <v>7956</v>
      </c>
      <c r="J16" s="6"/>
      <c r="K16" s="14">
        <f t="shared" si="8"/>
        <v>1374</v>
      </c>
      <c r="L16" s="15">
        <f t="shared" si="3"/>
        <v>7771</v>
      </c>
      <c r="M16" s="6">
        <v>3057</v>
      </c>
      <c r="N16" s="15">
        <f t="shared" si="0"/>
        <v>8474</v>
      </c>
      <c r="O16" s="63">
        <v>32035</v>
      </c>
      <c r="P16" s="15">
        <f t="shared" si="4"/>
        <v>16545</v>
      </c>
      <c r="Q16" s="6"/>
      <c r="R16" s="59"/>
    </row>
    <row r="17" spans="1:18" ht="12.75">
      <c r="A17" t="s">
        <v>13</v>
      </c>
      <c r="B17" s="3">
        <v>7858</v>
      </c>
      <c r="C17" s="14">
        <v>8335</v>
      </c>
      <c r="D17" s="15">
        <f t="shared" si="6"/>
        <v>100576.52880208222</v>
      </c>
      <c r="E17" s="14">
        <f t="shared" si="5"/>
        <v>5302302</v>
      </c>
      <c r="F17" s="15">
        <f t="shared" si="1"/>
        <v>28273</v>
      </c>
      <c r="G17" s="5"/>
      <c r="H17" s="14">
        <f t="shared" si="7"/>
        <v>5202000</v>
      </c>
      <c r="I17" s="15">
        <f t="shared" si="2"/>
        <v>27665</v>
      </c>
      <c r="J17" s="6"/>
      <c r="K17" s="14">
        <f t="shared" si="8"/>
        <v>5464</v>
      </c>
      <c r="L17" s="15">
        <f>ROUND($A$34/4/$K$27*K17,0)+1</f>
        <v>30906</v>
      </c>
      <c r="M17" s="6">
        <v>9352</v>
      </c>
      <c r="N17" s="15">
        <f t="shared" si="0"/>
        <v>25923</v>
      </c>
      <c r="O17" s="63">
        <v>112767</v>
      </c>
      <c r="P17" s="15">
        <f t="shared" si="4"/>
        <v>58239</v>
      </c>
      <c r="Q17" s="6"/>
      <c r="R17" s="59"/>
    </row>
    <row r="18" spans="1:18" ht="12.75">
      <c r="A18" t="s">
        <v>14</v>
      </c>
      <c r="B18" s="3">
        <v>2295</v>
      </c>
      <c r="C18" s="14">
        <v>2552</v>
      </c>
      <c r="D18" s="15">
        <f t="shared" si="6"/>
        <v>30794.39730088948</v>
      </c>
      <c r="E18" s="14">
        <f t="shared" si="5"/>
        <v>1281283</v>
      </c>
      <c r="F18" s="15">
        <f t="shared" si="1"/>
        <v>6832</v>
      </c>
      <c r="G18" s="5"/>
      <c r="H18" s="14">
        <f t="shared" si="7"/>
        <v>1294000</v>
      </c>
      <c r="I18" s="15">
        <f t="shared" si="2"/>
        <v>6882</v>
      </c>
      <c r="J18" s="6"/>
      <c r="K18" s="14">
        <f t="shared" si="8"/>
        <v>1226</v>
      </c>
      <c r="L18" s="15">
        <f t="shared" si="3"/>
        <v>6934</v>
      </c>
      <c r="M18" s="6">
        <v>2756</v>
      </c>
      <c r="N18" s="15">
        <f t="shared" si="0"/>
        <v>7639</v>
      </c>
      <c r="O18" s="63">
        <v>28287</v>
      </c>
      <c r="P18" s="15">
        <f t="shared" si="4"/>
        <v>14609</v>
      </c>
      <c r="Q18" s="6"/>
      <c r="R18" s="59"/>
    </row>
    <row r="19" spans="1:18" ht="12.75">
      <c r="A19" t="s">
        <v>15</v>
      </c>
      <c r="B19" s="3">
        <v>681</v>
      </c>
      <c r="C19" s="14">
        <v>742</v>
      </c>
      <c r="D19" s="15">
        <f t="shared" si="6"/>
        <v>8953.543415854228</v>
      </c>
      <c r="E19" s="14">
        <f t="shared" si="5"/>
        <v>327177</v>
      </c>
      <c r="F19" s="15">
        <f t="shared" si="1"/>
        <v>1745</v>
      </c>
      <c r="G19" s="5"/>
      <c r="H19" s="14">
        <f t="shared" si="7"/>
        <v>348000</v>
      </c>
      <c r="I19" s="15">
        <f t="shared" si="2"/>
        <v>1851</v>
      </c>
      <c r="J19" s="6"/>
      <c r="K19" s="14">
        <f t="shared" si="8"/>
        <v>319</v>
      </c>
      <c r="L19" s="15">
        <f t="shared" si="3"/>
        <v>1804</v>
      </c>
      <c r="M19" s="6">
        <v>778</v>
      </c>
      <c r="N19" s="15">
        <f t="shared" si="0"/>
        <v>2157</v>
      </c>
      <c r="O19" s="63">
        <v>7557</v>
      </c>
      <c r="P19" s="15">
        <f t="shared" si="4"/>
        <v>3903</v>
      </c>
      <c r="Q19" s="6"/>
      <c r="R19" s="59"/>
    </row>
    <row r="20" spans="1:18" ht="12.75">
      <c r="A20" t="s">
        <v>16</v>
      </c>
      <c r="B20" s="3">
        <v>9122</v>
      </c>
      <c r="C20" s="14">
        <v>10134</v>
      </c>
      <c r="D20" s="15">
        <f t="shared" si="6"/>
        <v>122284.64821599294</v>
      </c>
      <c r="E20" s="14">
        <f t="shared" si="5"/>
        <v>5782244</v>
      </c>
      <c r="F20" s="15">
        <f t="shared" si="1"/>
        <v>30832</v>
      </c>
      <c r="G20" s="5"/>
      <c r="H20" s="14">
        <f t="shared" si="7"/>
        <v>5412000</v>
      </c>
      <c r="I20" s="15">
        <f t="shared" si="2"/>
        <v>28782</v>
      </c>
      <c r="J20" s="6"/>
      <c r="K20" s="14">
        <f t="shared" si="8"/>
        <v>5192</v>
      </c>
      <c r="L20" s="15">
        <f t="shared" si="3"/>
        <v>29366</v>
      </c>
      <c r="M20" s="6">
        <v>10240</v>
      </c>
      <c r="N20" s="15">
        <f t="shared" si="0"/>
        <v>28385</v>
      </c>
      <c r="O20" s="63">
        <v>117365</v>
      </c>
      <c r="P20" s="15">
        <f t="shared" si="4"/>
        <v>60614</v>
      </c>
      <c r="Q20" s="6"/>
      <c r="R20" s="59"/>
    </row>
    <row r="21" spans="1:18" ht="12.75">
      <c r="A21" t="s">
        <v>17</v>
      </c>
      <c r="B21" s="3">
        <v>5843</v>
      </c>
      <c r="C21" s="14">
        <v>6099</v>
      </c>
      <c r="D21" s="15">
        <f t="shared" si="6"/>
        <v>73595.23085349723</v>
      </c>
      <c r="E21" s="14">
        <f t="shared" si="5"/>
        <v>4086608</v>
      </c>
      <c r="F21" s="15">
        <f t="shared" si="1"/>
        <v>21791</v>
      </c>
      <c r="G21" s="5"/>
      <c r="H21" s="14">
        <f t="shared" si="7"/>
        <v>3716000</v>
      </c>
      <c r="I21" s="15">
        <f t="shared" si="2"/>
        <v>19762</v>
      </c>
      <c r="J21" s="6"/>
      <c r="K21" s="14">
        <f t="shared" si="8"/>
        <v>3873</v>
      </c>
      <c r="L21" s="15">
        <f t="shared" si="3"/>
        <v>21906</v>
      </c>
      <c r="M21" s="6">
        <v>6757</v>
      </c>
      <c r="N21" s="15">
        <f t="shared" si="0"/>
        <v>18730</v>
      </c>
      <c r="O21" s="63">
        <v>82189</v>
      </c>
      <c r="P21" s="15">
        <f t="shared" si="4"/>
        <v>42447</v>
      </c>
      <c r="Q21" s="6"/>
      <c r="R21" s="59"/>
    </row>
    <row r="22" spans="1:18" ht="12.75">
      <c r="A22" t="s">
        <v>18</v>
      </c>
      <c r="B22" s="3">
        <v>895</v>
      </c>
      <c r="C22" s="14">
        <v>985</v>
      </c>
      <c r="D22" s="15">
        <f t="shared" si="6"/>
        <v>11885.768550695979</v>
      </c>
      <c r="E22" s="14">
        <f t="shared" si="5"/>
        <v>604807</v>
      </c>
      <c r="F22" s="15">
        <f t="shared" si="1"/>
        <v>3225</v>
      </c>
      <c r="G22" s="5"/>
      <c r="H22" s="14">
        <f t="shared" si="7"/>
        <v>608000</v>
      </c>
      <c r="I22" s="15">
        <f t="shared" si="2"/>
        <v>3233</v>
      </c>
      <c r="J22" s="6"/>
      <c r="K22" s="14">
        <f t="shared" si="8"/>
        <v>583</v>
      </c>
      <c r="L22" s="15">
        <f t="shared" si="3"/>
        <v>3298</v>
      </c>
      <c r="M22" s="6">
        <v>1238</v>
      </c>
      <c r="N22" s="15">
        <f t="shared" si="0"/>
        <v>3432</v>
      </c>
      <c r="O22" s="63">
        <v>13188</v>
      </c>
      <c r="P22" s="15">
        <f t="shared" si="4"/>
        <v>6811</v>
      </c>
      <c r="Q22" s="6"/>
      <c r="R22" s="59"/>
    </row>
    <row r="23" spans="1:18" ht="12.75">
      <c r="A23" t="s">
        <v>19</v>
      </c>
      <c r="B23" s="3">
        <v>3724</v>
      </c>
      <c r="C23" s="14">
        <v>3865</v>
      </c>
      <c r="D23" s="15">
        <f t="shared" si="6"/>
        <v>46638.0664451167</v>
      </c>
      <c r="E23" s="14">
        <f t="shared" si="5"/>
        <v>2043288</v>
      </c>
      <c r="F23" s="15">
        <f t="shared" si="1"/>
        <v>10895</v>
      </c>
      <c r="G23" s="5"/>
      <c r="H23" s="14">
        <f t="shared" si="7"/>
        <v>1952000</v>
      </c>
      <c r="I23" s="15">
        <f t="shared" si="2"/>
        <v>10381</v>
      </c>
      <c r="J23" s="6"/>
      <c r="K23" s="14">
        <f t="shared" si="8"/>
        <v>1996</v>
      </c>
      <c r="L23" s="15">
        <f t="shared" si="3"/>
        <v>11290</v>
      </c>
      <c r="M23" s="6">
        <v>4567</v>
      </c>
      <c r="N23" s="15">
        <f t="shared" si="0"/>
        <v>12659</v>
      </c>
      <c r="O23" s="63">
        <v>45225</v>
      </c>
      <c r="P23" s="15">
        <f t="shared" si="4"/>
        <v>23357</v>
      </c>
      <c r="Q23" s="6"/>
      <c r="R23" s="59"/>
    </row>
    <row r="24" spans="1:18" ht="12.75">
      <c r="A24" t="s">
        <v>20</v>
      </c>
      <c r="B24" s="3">
        <v>8302</v>
      </c>
      <c r="C24" s="16">
        <f>+B24*0.575</f>
        <v>4773.65</v>
      </c>
      <c r="D24" s="15">
        <f t="shared" si="6"/>
        <v>57602.53709850746</v>
      </c>
      <c r="E24" s="14">
        <f>ROUND(E31*0.575,0)</f>
        <v>2919103</v>
      </c>
      <c r="F24" s="15">
        <f t="shared" si="1"/>
        <v>15565</v>
      </c>
      <c r="G24" s="5"/>
      <c r="H24" s="14">
        <f>ROUND(H31*0.575,0)</f>
        <v>2806575</v>
      </c>
      <c r="I24" s="15">
        <f t="shared" si="2"/>
        <v>14926</v>
      </c>
      <c r="J24" s="6"/>
      <c r="K24" s="14">
        <f>ROUND(K31*0.575,0)</f>
        <v>2754</v>
      </c>
      <c r="L24" s="15">
        <f t="shared" si="3"/>
        <v>15577</v>
      </c>
      <c r="M24" s="6">
        <v>5959</v>
      </c>
      <c r="N24" s="15">
        <f t="shared" si="0"/>
        <v>16518</v>
      </c>
      <c r="O24" s="63">
        <v>62586</v>
      </c>
      <c r="P24" s="15">
        <f t="shared" si="4"/>
        <v>32323</v>
      </c>
      <c r="Q24" s="6"/>
      <c r="R24" s="59"/>
    </row>
    <row r="25" spans="1:18" ht="12.75">
      <c r="A25" t="s">
        <v>21</v>
      </c>
      <c r="B25" s="3">
        <v>3612</v>
      </c>
      <c r="C25" s="16">
        <f>+B25*0.71</f>
        <v>2564.52</v>
      </c>
      <c r="D25" s="15">
        <f t="shared" si="6"/>
        <v>30945.47326256939</v>
      </c>
      <c r="E25" s="14">
        <f>ROUND(E32*0.71,0)</f>
        <v>1170111</v>
      </c>
      <c r="F25" s="15">
        <f t="shared" si="1"/>
        <v>6239</v>
      </c>
      <c r="G25" s="5"/>
      <c r="H25" s="14">
        <f>ROUND(H32*0.71,0)</f>
        <v>1118250</v>
      </c>
      <c r="I25" s="15">
        <f t="shared" si="2"/>
        <v>5947</v>
      </c>
      <c r="J25" s="6"/>
      <c r="K25" s="14">
        <f>ROUND(K32*0.71,0)</f>
        <v>1096</v>
      </c>
      <c r="L25" s="15">
        <f t="shared" si="3"/>
        <v>6199</v>
      </c>
      <c r="M25" s="6">
        <v>3090</v>
      </c>
      <c r="N25" s="15">
        <f t="shared" si="0"/>
        <v>8565</v>
      </c>
      <c r="O25" s="63">
        <v>26950</v>
      </c>
      <c r="P25" s="15">
        <f t="shared" si="4"/>
        <v>13919</v>
      </c>
      <c r="Q25" s="6"/>
      <c r="R25" s="59"/>
    </row>
    <row r="26" spans="2:17" ht="12.75">
      <c r="B26" s="3"/>
      <c r="C26" s="10"/>
      <c r="D26" s="11"/>
      <c r="E26" s="10"/>
      <c r="F26" s="11"/>
      <c r="G26" s="5"/>
      <c r="H26" s="14"/>
      <c r="I26" s="15"/>
      <c r="J26" s="6"/>
      <c r="K26" s="14"/>
      <c r="L26" s="15"/>
      <c r="M26" s="6"/>
      <c r="N26" s="15"/>
      <c r="O26" s="63"/>
      <c r="P26" s="15"/>
      <c r="Q26" s="6"/>
    </row>
    <row r="27" spans="1:17" ht="13.5" thickBot="1">
      <c r="A27" t="s">
        <v>22</v>
      </c>
      <c r="B27" s="3">
        <f>SUM(B5:B26)</f>
        <v>92663</v>
      </c>
      <c r="C27" s="12">
        <f>SUM(C5:C26)</f>
        <v>93604.17</v>
      </c>
      <c r="D27" s="13">
        <f>SUM(D5:D26)</f>
        <v>1129500</v>
      </c>
      <c r="E27" s="12">
        <f>SUM(E5:E25)</f>
        <v>52956181</v>
      </c>
      <c r="F27" s="13">
        <f>SUM(F5:F25)</f>
        <v>282375</v>
      </c>
      <c r="G27" s="5"/>
      <c r="H27" s="12">
        <f>SUM(H5:H25)</f>
        <v>53095825</v>
      </c>
      <c r="I27" s="13">
        <f>SUM(I5:I25)</f>
        <v>282375</v>
      </c>
      <c r="J27" s="6"/>
      <c r="K27" s="12">
        <f aca="true" t="shared" si="9" ref="K27:P27">SUM(K5:K25)</f>
        <v>49924</v>
      </c>
      <c r="L27" s="13">
        <f t="shared" si="9"/>
        <v>282375</v>
      </c>
      <c r="M27" s="66">
        <f t="shared" si="9"/>
        <v>101869</v>
      </c>
      <c r="N27" s="43">
        <f t="shared" si="9"/>
        <v>282375</v>
      </c>
      <c r="O27" s="67">
        <f t="shared" si="9"/>
        <v>1129500</v>
      </c>
      <c r="P27" s="68">
        <f t="shared" si="9"/>
        <v>583338</v>
      </c>
      <c r="Q27" s="6"/>
    </row>
    <row r="28" spans="2:17" ht="4.5" customHeight="1">
      <c r="B28" s="3"/>
      <c r="C28" s="3"/>
      <c r="D28" s="3"/>
      <c r="E28" s="5"/>
      <c r="F28" s="5"/>
      <c r="G28" s="5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3" customHeight="1" hidden="1" thickBot="1">
      <c r="A29" s="27" t="s">
        <v>31</v>
      </c>
      <c r="B29" s="28"/>
      <c r="C29" s="28"/>
      <c r="D29" s="29"/>
      <c r="E29" s="5"/>
      <c r="F29" s="5"/>
      <c r="G29" s="5"/>
      <c r="H29" s="6"/>
      <c r="I29" s="6"/>
      <c r="J29" s="6"/>
      <c r="K29" s="6"/>
      <c r="L29" s="6"/>
      <c r="M29" s="6"/>
      <c r="N29" s="6"/>
      <c r="O29" s="6"/>
      <c r="P29" s="61"/>
      <c r="Q29" s="6"/>
    </row>
    <row r="30" spans="1:17" ht="13.5" hidden="1" thickBot="1">
      <c r="A30" s="27" t="s">
        <v>30</v>
      </c>
      <c r="B30" s="28"/>
      <c r="C30" s="28"/>
      <c r="D30" s="29"/>
      <c r="E30" s="5"/>
      <c r="F30" s="5"/>
      <c r="G30" s="5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3.5" hidden="1" thickBot="1">
      <c r="A31" s="27" t="s">
        <v>28</v>
      </c>
      <c r="B31" s="31"/>
      <c r="C31" s="32"/>
      <c r="D31" s="33"/>
      <c r="E31" s="30">
        <f>+E59</f>
        <v>5076700</v>
      </c>
      <c r="F31" s="5"/>
      <c r="G31" s="5"/>
      <c r="H31" s="30">
        <f>+F59</f>
        <v>4881000</v>
      </c>
      <c r="I31" s="6"/>
      <c r="J31" s="6"/>
      <c r="K31" s="30">
        <f>+K59</f>
        <v>4790</v>
      </c>
      <c r="L31" s="6"/>
      <c r="M31" s="30">
        <v>10364</v>
      </c>
      <c r="N31" s="6"/>
      <c r="O31" s="6"/>
      <c r="P31" s="6"/>
      <c r="Q31" s="6"/>
    </row>
    <row r="32" spans="1:17" ht="13.5" hidden="1" thickBot="1">
      <c r="A32" s="27" t="s">
        <v>29</v>
      </c>
      <c r="B32" s="31"/>
      <c r="C32" s="32"/>
      <c r="D32" s="33"/>
      <c r="E32" s="30">
        <f>+E60</f>
        <v>1648044</v>
      </c>
      <c r="F32" s="5"/>
      <c r="G32" s="5"/>
      <c r="H32" s="30">
        <f>+F60</f>
        <v>1575000</v>
      </c>
      <c r="I32" s="6"/>
      <c r="J32" s="6"/>
      <c r="K32" s="30">
        <f>+K60</f>
        <v>1543</v>
      </c>
      <c r="L32" s="6"/>
      <c r="M32" s="30">
        <v>4352</v>
      </c>
      <c r="N32" s="6"/>
      <c r="O32" s="6"/>
      <c r="P32" s="6"/>
      <c r="Q32" s="6"/>
    </row>
    <row r="33" spans="2:17" ht="13.5" hidden="1" thickBot="1">
      <c r="B33" s="3"/>
      <c r="C33" s="3"/>
      <c r="E33" s="5"/>
      <c r="F33" s="7"/>
      <c r="G33" s="7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3.5" hidden="1" thickBot="1">
      <c r="A34" s="3">
        <v>1129500</v>
      </c>
      <c r="B34" s="3"/>
      <c r="C34" s="3"/>
      <c r="D34" s="3"/>
      <c r="E34" s="57" t="s">
        <v>44</v>
      </c>
      <c r="F34" s="17">
        <f>+A34/4</f>
        <v>282375</v>
      </c>
      <c r="G34" s="7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3.5" hidden="1" thickBot="1">
      <c r="A35" t="s">
        <v>27</v>
      </c>
      <c r="D35" s="3"/>
      <c r="E35" s="5"/>
      <c r="F35" s="7"/>
      <c r="G35" s="7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4:17" ht="13.5" hidden="1" thickBot="1">
      <c r="D36" s="3"/>
      <c r="E36" s="5"/>
      <c r="F36" s="7"/>
      <c r="G36" s="7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33.75" hidden="1">
      <c r="A37" s="2" t="s">
        <v>0</v>
      </c>
      <c r="C37" s="44" t="s">
        <v>23</v>
      </c>
      <c r="D37" s="18"/>
      <c r="E37" s="44" t="s">
        <v>32</v>
      </c>
      <c r="F37" s="44" t="s">
        <v>34</v>
      </c>
      <c r="G37" s="48"/>
      <c r="H37" s="38" t="s">
        <v>35</v>
      </c>
      <c r="I37" s="39" t="s">
        <v>36</v>
      </c>
      <c r="J37" s="41"/>
      <c r="K37" s="47" t="s">
        <v>38</v>
      </c>
      <c r="L37" s="34"/>
      <c r="M37" s="34"/>
      <c r="N37" s="34"/>
      <c r="O37" s="34"/>
      <c r="P37" s="34"/>
      <c r="Q37" s="6"/>
    </row>
    <row r="38" spans="3:17" ht="13.5" hidden="1" thickBot="1">
      <c r="C38" s="55" t="s">
        <v>26</v>
      </c>
      <c r="D38" s="49"/>
      <c r="E38" s="50" t="s">
        <v>40</v>
      </c>
      <c r="F38" s="51" t="s">
        <v>39</v>
      </c>
      <c r="G38" s="52"/>
      <c r="H38" s="53" t="s">
        <v>37</v>
      </c>
      <c r="I38" s="54"/>
      <c r="J38" s="42"/>
      <c r="K38" s="43"/>
      <c r="L38" s="6"/>
      <c r="M38" s="6"/>
      <c r="N38" s="6"/>
      <c r="O38" s="6"/>
      <c r="P38" s="6"/>
      <c r="Q38" s="6"/>
    </row>
    <row r="39" spans="3:17" ht="12.75" hidden="1">
      <c r="C39" s="36"/>
      <c r="D39" s="19"/>
      <c r="E39" s="45"/>
      <c r="F39" s="45"/>
      <c r="G39" s="7"/>
      <c r="H39" s="40"/>
      <c r="I39" s="37"/>
      <c r="J39" s="6"/>
      <c r="K39" s="15"/>
      <c r="L39" s="6"/>
      <c r="M39" s="6"/>
      <c r="N39" s="6"/>
      <c r="O39" s="6"/>
      <c r="P39" s="6"/>
      <c r="Q39" s="6"/>
    </row>
    <row r="40" spans="1:17" ht="12.75" hidden="1">
      <c r="A40" t="s">
        <v>1</v>
      </c>
      <c r="C40" s="14">
        <v>8352</v>
      </c>
      <c r="D40" s="21">
        <f>+$F$64/$C$62*C40</f>
        <v>137766.17003280943</v>
      </c>
      <c r="E40" s="46">
        <v>4289731</v>
      </c>
      <c r="F40" s="46">
        <v>4613000</v>
      </c>
      <c r="G40" s="7"/>
      <c r="H40" s="46">
        <v>3567</v>
      </c>
      <c r="I40" s="46">
        <v>417</v>
      </c>
      <c r="J40" s="6"/>
      <c r="K40" s="15">
        <f>+H40+I40</f>
        <v>3984</v>
      </c>
      <c r="L40" s="6"/>
      <c r="M40" s="6"/>
      <c r="N40" s="6"/>
      <c r="O40" s="6"/>
      <c r="P40" s="6"/>
      <c r="Q40" s="6"/>
    </row>
    <row r="41" spans="1:17" ht="12.75" hidden="1">
      <c r="A41" t="s">
        <v>2</v>
      </c>
      <c r="C41" s="14"/>
      <c r="D41" s="21"/>
      <c r="E41" s="46"/>
      <c r="F41" s="46"/>
      <c r="G41" s="7"/>
      <c r="H41" s="46"/>
      <c r="I41" s="46"/>
      <c r="J41" s="6"/>
      <c r="K41" s="15"/>
      <c r="L41" s="6"/>
      <c r="M41" s="6"/>
      <c r="N41" s="6"/>
      <c r="O41" s="6"/>
      <c r="P41" s="6"/>
      <c r="Q41" s="6"/>
    </row>
    <row r="42" spans="1:17" ht="12.75" hidden="1">
      <c r="A42" t="s">
        <v>3</v>
      </c>
      <c r="C42" s="14">
        <v>14454</v>
      </c>
      <c r="D42" s="21">
        <f>+$F$64/$C$62*C42</f>
        <v>238418.60891453875</v>
      </c>
      <c r="E42" s="46">
        <v>9121714</v>
      </c>
      <c r="F42" s="46">
        <v>9160000</v>
      </c>
      <c r="G42" s="7"/>
      <c r="H42" s="46">
        <v>7447</v>
      </c>
      <c r="I42" s="46">
        <v>927</v>
      </c>
      <c r="J42" s="6"/>
      <c r="K42" s="15">
        <f aca="true" t="shared" si="10" ref="K42:K60">+H42+I42</f>
        <v>8374</v>
      </c>
      <c r="L42" s="6"/>
      <c r="M42" s="6"/>
      <c r="N42" s="6"/>
      <c r="O42" s="6"/>
      <c r="P42" s="6"/>
      <c r="Q42" s="6"/>
    </row>
    <row r="43" spans="1:17" ht="12.75" hidden="1">
      <c r="A43" t="s">
        <v>4</v>
      </c>
      <c r="C43" s="14"/>
      <c r="D43" s="21"/>
      <c r="E43" s="46"/>
      <c r="F43" s="46"/>
      <c r="G43" s="7"/>
      <c r="H43" s="46"/>
      <c r="I43" s="46"/>
      <c r="J43" s="6"/>
      <c r="K43" s="15"/>
      <c r="L43" s="6"/>
      <c r="M43" s="6"/>
      <c r="N43" s="6"/>
      <c r="O43" s="6"/>
      <c r="P43" s="6"/>
      <c r="Q43" s="6"/>
    </row>
    <row r="44" spans="1:17" ht="12.75" hidden="1">
      <c r="A44" t="s">
        <v>5</v>
      </c>
      <c r="C44" s="14"/>
      <c r="D44" s="21"/>
      <c r="E44" s="46"/>
      <c r="F44" s="46"/>
      <c r="G44" s="7"/>
      <c r="H44" s="46"/>
      <c r="I44" s="46"/>
      <c r="J44" s="6"/>
      <c r="K44" s="15"/>
      <c r="L44" s="6"/>
      <c r="M44" s="6"/>
      <c r="N44" s="6"/>
      <c r="O44" s="6"/>
      <c r="P44" s="6"/>
      <c r="Q44" s="6"/>
    </row>
    <row r="45" spans="1:17" ht="12.75" hidden="1">
      <c r="A45" t="s">
        <v>6</v>
      </c>
      <c r="C45" s="14">
        <v>7632</v>
      </c>
      <c r="D45" s="21">
        <f>+$F$64/$C$62*C45</f>
        <v>125889.7760644638</v>
      </c>
      <c r="E45" s="46">
        <v>4540853</v>
      </c>
      <c r="F45" s="46">
        <v>4514000</v>
      </c>
      <c r="G45" s="7"/>
      <c r="H45" s="46">
        <v>3526</v>
      </c>
      <c r="I45" s="46">
        <v>501</v>
      </c>
      <c r="J45" s="6"/>
      <c r="K45" s="15">
        <f t="shared" si="10"/>
        <v>4027</v>
      </c>
      <c r="L45" s="6"/>
      <c r="M45" s="6"/>
      <c r="N45" s="6"/>
      <c r="O45" s="6"/>
      <c r="P45" s="6"/>
      <c r="Q45" s="6"/>
    </row>
    <row r="46" spans="1:17" ht="12.75" hidden="1">
      <c r="A46" t="s">
        <v>7</v>
      </c>
      <c r="C46" s="14"/>
      <c r="D46" s="21"/>
      <c r="E46" s="46"/>
      <c r="F46" s="46"/>
      <c r="G46" s="7"/>
      <c r="H46" s="46"/>
      <c r="I46" s="46"/>
      <c r="J46" s="6"/>
      <c r="K46" s="15"/>
      <c r="L46" s="6"/>
      <c r="M46" s="6"/>
      <c r="N46" s="6"/>
      <c r="O46" s="6"/>
      <c r="P46" s="6"/>
      <c r="Q46" s="6"/>
    </row>
    <row r="47" spans="1:17" ht="12.75" hidden="1">
      <c r="A47" t="s">
        <v>8</v>
      </c>
      <c r="C47" s="14">
        <v>3799</v>
      </c>
      <c r="D47" s="21">
        <f aca="true" t="shared" si="11" ref="D47:D60">+$F$64/$C$62*C47</f>
        <v>62664.47317464596</v>
      </c>
      <c r="E47" s="46">
        <v>1621016</v>
      </c>
      <c r="F47" s="46">
        <v>1911000</v>
      </c>
      <c r="G47" s="7"/>
      <c r="H47" s="46">
        <v>1454</v>
      </c>
      <c r="I47" s="46">
        <v>178</v>
      </c>
      <c r="J47" s="6"/>
      <c r="K47" s="15">
        <f t="shared" si="10"/>
        <v>1632</v>
      </c>
      <c r="L47" s="6"/>
      <c r="M47" s="6"/>
      <c r="N47" s="6"/>
      <c r="O47" s="6"/>
      <c r="P47" s="6"/>
      <c r="Q47" s="6"/>
    </row>
    <row r="48" spans="1:17" ht="12.75" hidden="1">
      <c r="A48" t="s">
        <v>9</v>
      </c>
      <c r="C48" s="14">
        <v>7975</v>
      </c>
      <c r="D48" s="21">
        <f t="shared" si="11"/>
        <v>131547.5581910507</v>
      </c>
      <c r="E48" s="46">
        <v>4008663</v>
      </c>
      <c r="F48" s="46">
        <v>4269000</v>
      </c>
      <c r="G48" s="7"/>
      <c r="H48" s="46">
        <v>3290</v>
      </c>
      <c r="I48" s="46">
        <v>456</v>
      </c>
      <c r="J48" s="6"/>
      <c r="K48" s="15">
        <f t="shared" si="10"/>
        <v>3746</v>
      </c>
      <c r="L48" s="6"/>
      <c r="M48" s="6"/>
      <c r="N48" s="6"/>
      <c r="O48" s="6"/>
      <c r="P48" s="6"/>
      <c r="Q48" s="6"/>
    </row>
    <row r="49" spans="1:17" ht="12.75" hidden="1">
      <c r="A49" t="s">
        <v>10</v>
      </c>
      <c r="C49" s="14">
        <v>6739</v>
      </c>
      <c r="D49" s="21">
        <f t="shared" si="11"/>
        <v>111159.74854539066</v>
      </c>
      <c r="E49" s="46">
        <v>3547604</v>
      </c>
      <c r="F49" s="46">
        <v>3788000</v>
      </c>
      <c r="G49" s="7"/>
      <c r="H49" s="46">
        <v>3093</v>
      </c>
      <c r="I49" s="46">
        <v>392</v>
      </c>
      <c r="J49" s="6"/>
      <c r="K49" s="15">
        <f t="shared" si="10"/>
        <v>3485</v>
      </c>
      <c r="L49" s="6"/>
      <c r="M49" s="6"/>
      <c r="N49" s="6"/>
      <c r="O49" s="6"/>
      <c r="P49" s="6"/>
      <c r="Q49" s="6"/>
    </row>
    <row r="50" spans="1:17" ht="12.75" hidden="1">
      <c r="A50" t="s">
        <v>11</v>
      </c>
      <c r="C50" s="14">
        <v>1910</v>
      </c>
      <c r="D50" s="21">
        <f t="shared" si="11"/>
        <v>31505.433999361354</v>
      </c>
      <c r="E50" s="46">
        <v>840482</v>
      </c>
      <c r="F50" s="46">
        <v>888000</v>
      </c>
      <c r="G50" s="7"/>
      <c r="H50" s="46">
        <v>698</v>
      </c>
      <c r="I50" s="46">
        <v>101</v>
      </c>
      <c r="J50" s="6"/>
      <c r="K50" s="15">
        <f t="shared" si="10"/>
        <v>799</v>
      </c>
      <c r="L50" s="6"/>
      <c r="M50" s="6"/>
      <c r="N50" s="6"/>
      <c r="O50" s="6"/>
      <c r="P50" s="6"/>
      <c r="Q50" s="6"/>
    </row>
    <row r="51" spans="1:17" ht="12.75" hidden="1">
      <c r="A51" t="s">
        <v>12</v>
      </c>
      <c r="C51" s="14">
        <v>2693</v>
      </c>
      <c r="D51" s="21">
        <f t="shared" si="11"/>
        <v>44421.012439937236</v>
      </c>
      <c r="E51" s="46">
        <v>1469195</v>
      </c>
      <c r="F51" s="46">
        <v>1496000</v>
      </c>
      <c r="G51" s="7"/>
      <c r="H51" s="46">
        <v>1204</v>
      </c>
      <c r="I51" s="46">
        <v>170</v>
      </c>
      <c r="J51" s="6"/>
      <c r="K51" s="15">
        <f t="shared" si="10"/>
        <v>1374</v>
      </c>
      <c r="L51" s="6"/>
      <c r="M51" s="6"/>
      <c r="N51" s="6"/>
      <c r="O51" s="6"/>
      <c r="P51" s="6"/>
      <c r="Q51" s="6"/>
    </row>
    <row r="52" spans="1:17" ht="12.75" hidden="1">
      <c r="A52" t="s">
        <v>13</v>
      </c>
      <c r="C52" s="14">
        <v>8335</v>
      </c>
      <c r="D52" s="21">
        <f t="shared" si="11"/>
        <v>137485.75517522352</v>
      </c>
      <c r="E52" s="46">
        <v>5302302</v>
      </c>
      <c r="F52" s="46">
        <v>5202000</v>
      </c>
      <c r="G52" s="7"/>
      <c r="H52" s="46">
        <v>4734</v>
      </c>
      <c r="I52" s="46">
        <v>730</v>
      </c>
      <c r="J52" s="6"/>
      <c r="K52" s="15">
        <f t="shared" si="10"/>
        <v>5464</v>
      </c>
      <c r="L52" s="6"/>
      <c r="M52" s="6"/>
      <c r="N52" s="6"/>
      <c r="O52" s="6"/>
      <c r="P52" s="6"/>
      <c r="Q52" s="6"/>
    </row>
    <row r="53" spans="1:17" ht="12.75" hidden="1">
      <c r="A53" t="s">
        <v>14</v>
      </c>
      <c r="C53" s="14">
        <v>2552</v>
      </c>
      <c r="D53" s="21">
        <f t="shared" si="11"/>
        <v>42095.21862113622</v>
      </c>
      <c r="E53" s="46">
        <v>1281283</v>
      </c>
      <c r="F53" s="46">
        <v>1294000</v>
      </c>
      <c r="G53" s="7"/>
      <c r="H53" s="46">
        <v>1032</v>
      </c>
      <c r="I53" s="46">
        <v>194</v>
      </c>
      <c r="J53" s="6"/>
      <c r="K53" s="15">
        <f t="shared" si="10"/>
        <v>1226</v>
      </c>
      <c r="L53" s="6"/>
      <c r="M53" s="6"/>
      <c r="N53" s="6"/>
      <c r="O53" s="6"/>
      <c r="P53" s="6"/>
      <c r="Q53" s="6"/>
    </row>
    <row r="54" spans="1:17" ht="12.75" hidden="1">
      <c r="A54" t="s">
        <v>15</v>
      </c>
      <c r="C54" s="14">
        <v>742</v>
      </c>
      <c r="D54" s="21">
        <f t="shared" si="11"/>
        <v>12239.283784045092</v>
      </c>
      <c r="E54" s="46">
        <v>327177</v>
      </c>
      <c r="F54" s="46">
        <v>348000</v>
      </c>
      <c r="G54" s="7"/>
      <c r="H54" s="46">
        <v>282</v>
      </c>
      <c r="I54" s="46">
        <v>37</v>
      </c>
      <c r="J54" s="6"/>
      <c r="K54" s="15">
        <f t="shared" si="10"/>
        <v>319</v>
      </c>
      <c r="L54" s="6"/>
      <c r="M54" s="6"/>
      <c r="N54" s="6"/>
      <c r="O54" s="6"/>
      <c r="P54" s="6"/>
      <c r="Q54" s="6"/>
    </row>
    <row r="55" spans="1:17" ht="12.75" hidden="1">
      <c r="A55" t="s">
        <v>16</v>
      </c>
      <c r="C55" s="14">
        <v>10134</v>
      </c>
      <c r="D55" s="21">
        <f t="shared" si="11"/>
        <v>167160.2451044649</v>
      </c>
      <c r="E55" s="46">
        <v>5782244</v>
      </c>
      <c r="F55" s="46">
        <v>5412000</v>
      </c>
      <c r="G55" s="7"/>
      <c r="H55" s="46">
        <v>4479</v>
      </c>
      <c r="I55" s="46">
        <v>713</v>
      </c>
      <c r="J55" s="6"/>
      <c r="K55" s="15">
        <f t="shared" si="10"/>
        <v>5192</v>
      </c>
      <c r="L55" s="6"/>
      <c r="M55" s="6"/>
      <c r="N55" s="6"/>
      <c r="O55" s="6"/>
      <c r="P55" s="6"/>
      <c r="Q55" s="6"/>
    </row>
    <row r="56" spans="1:17" ht="12.75" hidden="1">
      <c r="A56" t="s">
        <v>17</v>
      </c>
      <c r="C56" s="14">
        <v>6099</v>
      </c>
      <c r="D56" s="21">
        <f t="shared" si="11"/>
        <v>100602.9539068612</v>
      </c>
      <c r="E56" s="46">
        <v>4086608</v>
      </c>
      <c r="F56" s="46">
        <v>3716000</v>
      </c>
      <c r="G56" s="7"/>
      <c r="H56" s="46">
        <v>3273</v>
      </c>
      <c r="I56" s="46">
        <v>600</v>
      </c>
      <c r="J56" s="6"/>
      <c r="K56" s="15">
        <f t="shared" si="10"/>
        <v>3873</v>
      </c>
      <c r="L56" s="6"/>
      <c r="M56" s="6"/>
      <c r="N56" s="6"/>
      <c r="O56" s="6"/>
      <c r="P56" s="6"/>
      <c r="Q56" s="6"/>
    </row>
    <row r="57" spans="1:17" ht="12.75" hidden="1">
      <c r="A57" t="s">
        <v>18</v>
      </c>
      <c r="C57" s="14">
        <v>985</v>
      </c>
      <c r="D57" s="21">
        <f t="shared" si="11"/>
        <v>16247.566748361745</v>
      </c>
      <c r="E57" s="46">
        <v>604807</v>
      </c>
      <c r="F57" s="46">
        <v>608000</v>
      </c>
      <c r="G57" s="7"/>
      <c r="H57" s="46">
        <v>513</v>
      </c>
      <c r="I57" s="46">
        <v>70</v>
      </c>
      <c r="J57" s="6"/>
      <c r="K57" s="15">
        <f t="shared" si="10"/>
        <v>583</v>
      </c>
      <c r="L57" s="6"/>
      <c r="M57" s="6"/>
      <c r="N57" s="6"/>
      <c r="O57" s="6"/>
      <c r="P57" s="6"/>
      <c r="Q57" s="6"/>
    </row>
    <row r="58" spans="1:17" ht="12.75" hidden="1">
      <c r="A58" t="s">
        <v>19</v>
      </c>
      <c r="C58" s="14">
        <v>3865</v>
      </c>
      <c r="D58" s="21">
        <f t="shared" si="11"/>
        <v>63753.14262174431</v>
      </c>
      <c r="E58" s="46">
        <v>2043288</v>
      </c>
      <c r="F58" s="46">
        <v>1952000</v>
      </c>
      <c r="G58" s="7"/>
      <c r="H58" s="46">
        <v>1703</v>
      </c>
      <c r="I58" s="46">
        <v>293</v>
      </c>
      <c r="J58" s="6"/>
      <c r="K58" s="15">
        <f t="shared" si="10"/>
        <v>1996</v>
      </c>
      <c r="L58" s="6"/>
      <c r="M58" s="6"/>
      <c r="N58" s="6"/>
      <c r="O58" s="6"/>
      <c r="P58" s="6"/>
      <c r="Q58" s="6"/>
    </row>
    <row r="59" spans="1:17" ht="12.75" hidden="1">
      <c r="A59" t="s">
        <v>20</v>
      </c>
      <c r="C59" s="16">
        <v>4773.65</v>
      </c>
      <c r="D59" s="21">
        <f t="shared" si="11"/>
        <v>78741.31675971273</v>
      </c>
      <c r="E59" s="46">
        <v>5076700</v>
      </c>
      <c r="F59" s="46">
        <v>4881000</v>
      </c>
      <c r="G59" s="7"/>
      <c r="H59" s="46">
        <v>3933</v>
      </c>
      <c r="I59" s="46">
        <v>857</v>
      </c>
      <c r="J59" s="6"/>
      <c r="K59" s="15">
        <f t="shared" si="10"/>
        <v>4790</v>
      </c>
      <c r="L59" s="6"/>
      <c r="M59" s="6"/>
      <c r="N59" s="6"/>
      <c r="O59" s="6"/>
      <c r="P59" s="6"/>
      <c r="Q59" s="6"/>
    </row>
    <row r="60" spans="1:17" ht="12.75" hidden="1">
      <c r="A60" t="s">
        <v>21</v>
      </c>
      <c r="C60" s="16">
        <v>2564.52</v>
      </c>
      <c r="D60" s="21">
        <f t="shared" si="11"/>
        <v>42301.73591625245</v>
      </c>
      <c r="E60" s="46">
        <v>1648044</v>
      </c>
      <c r="F60" s="46">
        <v>1575000</v>
      </c>
      <c r="G60" s="7"/>
      <c r="H60" s="46">
        <v>1319</v>
      </c>
      <c r="I60" s="46">
        <v>224</v>
      </c>
      <c r="J60" s="6"/>
      <c r="K60" s="15">
        <f t="shared" si="10"/>
        <v>1543</v>
      </c>
      <c r="L60" s="6"/>
      <c r="M60" s="6"/>
      <c r="N60" s="6"/>
      <c r="O60" s="6"/>
      <c r="P60" s="6"/>
      <c r="Q60" s="6"/>
    </row>
    <row r="61" spans="3:17" ht="12.75" hidden="1">
      <c r="C61" s="20"/>
      <c r="D61" s="19"/>
      <c r="E61" s="45"/>
      <c r="F61" s="45"/>
      <c r="G61" s="7"/>
      <c r="H61" s="14"/>
      <c r="I61" s="15"/>
      <c r="J61" s="6"/>
      <c r="K61" s="15"/>
      <c r="L61" s="6"/>
      <c r="M61" s="6"/>
      <c r="N61" s="6"/>
      <c r="O61" s="6"/>
      <c r="P61" s="6"/>
      <c r="Q61" s="6"/>
    </row>
    <row r="62" spans="1:17" ht="13.5" hidden="1" thickBot="1">
      <c r="A62" t="s">
        <v>22</v>
      </c>
      <c r="C62" s="12">
        <f>SUM(C40:C60)</f>
        <v>93604.17</v>
      </c>
      <c r="D62" s="13">
        <f>SUM(D40:D60)</f>
        <v>1544000</v>
      </c>
      <c r="E62" s="23">
        <f>SUM(E40:E60)</f>
        <v>55591711</v>
      </c>
      <c r="F62" s="23">
        <f>SUM(F40:F60)</f>
        <v>55627000</v>
      </c>
      <c r="G62" s="5"/>
      <c r="H62" s="23">
        <f>SUM(H40:H60)</f>
        <v>45547</v>
      </c>
      <c r="I62" s="13">
        <f>SUM(I40:I60)</f>
        <v>6860</v>
      </c>
      <c r="J62" s="13"/>
      <c r="K62" s="13">
        <f>SUM(K40:K60)</f>
        <v>52407</v>
      </c>
      <c r="L62" s="5"/>
      <c r="M62" s="5"/>
      <c r="N62" s="5"/>
      <c r="O62" s="5"/>
      <c r="P62" s="5"/>
      <c r="Q62" s="6"/>
    </row>
    <row r="63" spans="5:17" ht="12.75">
      <c r="E63" s="7"/>
      <c r="F63" s="7"/>
      <c r="G63" s="7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5:17" ht="12.75" hidden="1">
      <c r="E64" s="7"/>
      <c r="F64" s="17">
        <v>1544000</v>
      </c>
      <c r="G64" s="7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5:17" ht="12.75">
      <c r="E65" s="7"/>
      <c r="F65" s="7"/>
      <c r="G65" s="7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2:16" ht="12.75">
      <c r="L66" s="7"/>
      <c r="M66" s="7"/>
      <c r="N66" s="7"/>
      <c r="O66" s="7"/>
      <c r="P66" s="7"/>
    </row>
  </sheetData>
  <printOptions/>
  <pageMargins left="0.34" right="0" top="0.59" bottom="0" header="0.34" footer="0.5118110236220472"/>
  <pageSetup horizontalDpi="300" verticalDpi="3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Valentini</dc:creator>
  <cp:keywords/>
  <dc:description/>
  <cp:lastModifiedBy>SBANFI</cp:lastModifiedBy>
  <cp:lastPrinted>2002-02-22T14:22:53Z</cp:lastPrinted>
  <dcterms:created xsi:type="dcterms:W3CDTF">2000-07-12T14:51:11Z</dcterms:created>
  <dcterms:modified xsi:type="dcterms:W3CDTF">2002-02-22T14:24:32Z</dcterms:modified>
  <cp:category/>
  <cp:version/>
  <cp:contentType/>
  <cp:contentStatus/>
</cp:coreProperties>
</file>