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6030" activeTab="0"/>
  </bookViews>
  <sheets>
    <sheet name="Mg2002-1^" sheetId="1" r:id="rId1"/>
  </sheets>
  <externalReferences>
    <externalReference r:id="rId4"/>
  </externalReferences>
  <definedNames>
    <definedName name="_xlnm.Print_Area" localSheetId="0">'Mg2002-1^'!$A$1:$K$43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<sst xmlns="http://schemas.openxmlformats.org/spreadsheetml/2006/main" count="76" uniqueCount="69">
  <si>
    <t>Al lordo dei recuperi su borse</t>
  </si>
  <si>
    <t xml:space="preserve">            Recuperi su borse</t>
  </si>
  <si>
    <t>residui da</t>
  </si>
  <si>
    <t>n° Tirocin.</t>
  </si>
  <si>
    <t>finanz.</t>
  </si>
  <si>
    <t>totale</t>
  </si>
  <si>
    <t>finanz. borse</t>
  </si>
  <si>
    <t>Assegnazioni</t>
  </si>
  <si>
    <t>recuperare con</t>
  </si>
  <si>
    <t>bando</t>
  </si>
  <si>
    <t>borse</t>
  </si>
  <si>
    <t xml:space="preserve">spese org. </t>
  </si>
  <si>
    <t>al netto dei</t>
  </si>
  <si>
    <t>successiva</t>
  </si>
  <si>
    <t>residui</t>
  </si>
  <si>
    <t>delibera</t>
  </si>
  <si>
    <t>a</t>
  </si>
  <si>
    <t>b</t>
  </si>
  <si>
    <t>c</t>
  </si>
  <si>
    <t>d</t>
  </si>
  <si>
    <t>e</t>
  </si>
  <si>
    <t>f=b-e</t>
  </si>
  <si>
    <t>g=c+f (se f&gt;0)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</si>
  <si>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</si>
  <si>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</si>
  <si>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</si>
  <si>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</si>
  <si>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</si>
  <si>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</si>
  <si>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</si>
  <si>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</si>
  <si>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</si>
  <si>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</si>
  <si>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</si>
  <si>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</si>
  <si>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</si>
  <si>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</si>
  <si>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</si>
  <si>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</si>
  <si>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TOTALI</t>
  </si>
  <si>
    <t>lire</t>
  </si>
  <si>
    <t>euro</t>
  </si>
  <si>
    <t>Importo borsa</t>
  </si>
  <si>
    <t>Irap</t>
  </si>
  <si>
    <t>Finanziamento Organizzazione</t>
  </si>
  <si>
    <t>Per Sicilia e Sardegna sono state effettuate le ritenute di legge sul parametro N° Borse di studio da bando di concorso.</t>
  </si>
  <si>
    <t>Le percentuali di riduzione sono pari, rispettivamente, a 42,5% e 29%, mentre i dati originari ammontano, rispettivamente, a:</t>
  </si>
  <si>
    <t xml:space="preserve">Sicilia: </t>
  </si>
  <si>
    <t>Sardegna:</t>
  </si>
  <si>
    <t>Ripartizione quota FSN 2002 per finanziamento corso di formazione medicina generale</t>
  </si>
  <si>
    <t>1^ annualita' biennio 2001 - 2003</t>
  </si>
  <si>
    <t>pari a euro</t>
  </si>
  <si>
    <t>FINANZIAMENTO TOT.</t>
  </si>
  <si>
    <t>- Importo borsa con Irap</t>
  </si>
  <si>
    <t>- Procapite spese di organizzazione</t>
  </si>
  <si>
    <t>solo</t>
  </si>
  <si>
    <t xml:space="preserve">per borse e </t>
  </si>
  <si>
    <t>per</t>
  </si>
  <si>
    <t xml:space="preserve">per </t>
  </si>
  <si>
    <t>spese di</t>
  </si>
  <si>
    <t>TOTALE</t>
  </si>
  <si>
    <t>organizzazione</t>
  </si>
  <si>
    <t>g=c (se f&lt;0)</t>
  </si>
  <si>
    <t>g</t>
  </si>
  <si>
    <t>h=f (se f&lt;0)</t>
  </si>
  <si>
    <t>totale residui</t>
  </si>
  <si>
    <t>(Importi in euro)</t>
  </si>
  <si>
    <t>Regioni</t>
  </si>
  <si>
    <t>EMILIA ROMAGNA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</si>
</sst>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-* #,##0.00_-;\-* #,##0.00_-;_-* &quot;-&quot;_-;_-@_-"/>
    <numFmt numFmtId="168" formatCode="_-* #,##0.000_-;\-* #,##0.000_-;_-* &quot;-&quot;_-;_-@_-"/>
    <numFmt numFmtId="169" formatCode="0.0%"/>
    <numFmt numFmtId="170" formatCode="_-* #,##0.0000_-;\-* #,##0.0000_-;_-* &quot;-&quot;_-;_-@_-"/>
    <numFmt numFmtId="171" formatCode="_-* #,##0.00000_-;\-* #,##0.00000_-;_-* &quot;-&quot;_-;_-@_-"/>
    <numFmt numFmtId="172" formatCode="dd\-mmm\-yy_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0" xfId="16" applyFont="1" applyAlignment="1">
      <alignment/>
    </xf>
    <xf numFmtId="166" fontId="3" fillId="0" borderId="0" xfId="16" applyNumberFormat="1" applyFont="1" applyBorder="1" applyAlignment="1">
      <alignment horizontal="left"/>
    </xf>
    <xf numFmtId="167" fontId="3" fillId="0" borderId="0" xfId="16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1" fontId="3" fillId="0" borderId="0" xfId="16" applyNumberFormat="1" applyFont="1" applyBorder="1" applyAlignment="1">
      <alignment horizontal="left"/>
    </xf>
    <xf numFmtId="172" fontId="1" fillId="0" borderId="0" xfId="0" applyNumberFormat="1" applyFont="1" applyFill="1" applyAlignment="1" applyProtection="1">
      <alignment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1" fontId="3" fillId="0" borderId="3" xfId="16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41" fontId="3" fillId="0" borderId="7" xfId="16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/>
    </xf>
    <xf numFmtId="41" fontId="3" fillId="0" borderId="7" xfId="16" applyFont="1" applyBorder="1" applyAlignment="1">
      <alignment/>
    </xf>
    <xf numFmtId="41" fontId="3" fillId="0" borderId="0" xfId="16" applyFont="1" applyAlignment="1">
      <alignment horizontal="right"/>
    </xf>
    <xf numFmtId="169" fontId="3" fillId="0" borderId="0" xfId="17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1" fontId="2" fillId="0" borderId="1" xfId="16" applyFont="1" applyBorder="1" applyAlignment="1">
      <alignment/>
    </xf>
    <xf numFmtId="41" fontId="2" fillId="0" borderId="12" xfId="16" applyFont="1" applyBorder="1" applyAlignment="1">
      <alignment/>
    </xf>
    <xf numFmtId="0" fontId="2" fillId="0" borderId="0" xfId="0" applyFont="1" applyBorder="1" applyAlignment="1">
      <alignment horizontal="center"/>
    </xf>
    <xf numFmtId="41" fontId="3" fillId="0" borderId="11" xfId="1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1" fontId="3" fillId="0" borderId="11" xfId="16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1" fontId="3" fillId="0" borderId="11" xfId="16" applyFont="1" applyBorder="1" applyAlignment="1">
      <alignment horizontal="right"/>
    </xf>
    <xf numFmtId="41" fontId="3" fillId="0" borderId="1" xfId="16" applyFont="1" applyBorder="1" applyAlignment="1">
      <alignment/>
    </xf>
    <xf numFmtId="41" fontId="3" fillId="0" borderId="14" xfId="16" applyFont="1" applyBorder="1" applyAlignment="1">
      <alignment/>
    </xf>
    <xf numFmtId="41" fontId="3" fillId="0" borderId="15" xfId="16" applyFont="1" applyBorder="1" applyAlignment="1">
      <alignment horizontal="center"/>
    </xf>
    <xf numFmtId="41" fontId="3" fillId="0" borderId="15" xfId="16" applyFont="1" applyBorder="1" applyAlignment="1">
      <alignment/>
    </xf>
    <xf numFmtId="0" fontId="2" fillId="0" borderId="1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/>
    </xf>
    <xf numFmtId="41" fontId="3" fillId="0" borderId="11" xfId="16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gRiepilogoRecup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Recuperi"/>
    </sheetNames>
    <sheetDataSet>
      <sheetData sheetId="0">
        <row r="11">
          <cell r="M11">
            <v>1526287.73</v>
          </cell>
        </row>
        <row r="13">
          <cell r="M13">
            <v>3823775.6399999997</v>
          </cell>
        </row>
        <row r="16">
          <cell r="M16">
            <v>1973358.0099999998</v>
          </cell>
        </row>
        <row r="18">
          <cell r="M18">
            <v>126111.66999999993</v>
          </cell>
        </row>
        <row r="19">
          <cell r="M19">
            <v>482832.01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3064960.1500000004</v>
          </cell>
        </row>
        <row r="24">
          <cell r="M24">
            <v>929014.3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223587.67000000004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1281431.67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="75" zoomScaleNormal="75" workbookViewId="0" topLeftCell="D1">
      <selection activeCell="A4" sqref="A4"/>
    </sheetView>
  </sheetViews>
  <sheetFormatPr defaultColWidth="9.140625" defaultRowHeight="12.75"/>
  <cols>
    <col min="1" max="1" width="26.57421875" style="2" customWidth="1"/>
    <col min="2" max="2" width="12.140625" style="5" bestFit="1" customWidth="1"/>
    <col min="3" max="3" width="17.421875" style="2" customWidth="1"/>
    <col min="4" max="4" width="16.57421875" style="2" bestFit="1" customWidth="1"/>
    <col min="5" max="5" width="16.28125" style="2" bestFit="1" customWidth="1"/>
    <col min="6" max="6" width="16.421875" style="5" customWidth="1"/>
    <col min="7" max="7" width="15.8515625" style="2" customWidth="1"/>
    <col min="8" max="8" width="16.28125" style="2" bestFit="1" customWidth="1"/>
    <col min="9" max="9" width="16.28125" style="2" customWidth="1"/>
    <col min="10" max="10" width="21.00390625" style="2" customWidth="1"/>
    <col min="11" max="11" width="15.57421875" style="2" hidden="1" customWidth="1"/>
    <col min="12" max="16384" width="9.140625" style="2" customWidth="1"/>
  </cols>
  <sheetData>
    <row r="1" spans="2:10" ht="15.75">
      <c r="B1" s="4"/>
      <c r="C1" s="3"/>
      <c r="D1" s="3"/>
      <c r="E1" s="3"/>
      <c r="F1" s="38" t="s">
        <v>49</v>
      </c>
      <c r="G1" s="3"/>
      <c r="H1" s="3"/>
      <c r="I1" s="3"/>
      <c r="J1" s="3"/>
    </row>
    <row r="2" spans="2:10" ht="15.75">
      <c r="B2" s="4"/>
      <c r="C2" s="3"/>
      <c r="D2" s="3"/>
      <c r="E2" s="3"/>
      <c r="F2" s="38" t="s">
        <v>50</v>
      </c>
      <c r="G2" s="3"/>
      <c r="H2" s="32"/>
      <c r="I2" s="3"/>
      <c r="J2" s="3"/>
    </row>
    <row r="3" spans="2:10" ht="15.75">
      <c r="B3" s="4"/>
      <c r="C3" s="3"/>
      <c r="D3" s="3"/>
      <c r="E3" s="3"/>
      <c r="F3" s="38"/>
      <c r="G3" s="3"/>
      <c r="H3" s="32"/>
      <c r="I3" s="3"/>
      <c r="J3" s="3"/>
    </row>
    <row r="4" spans="1:10" ht="16.5" thickBot="1">
      <c r="A4" s="11"/>
      <c r="B4" s="4"/>
      <c r="C4" s="3"/>
      <c r="D4" s="3"/>
      <c r="E4" s="3"/>
      <c r="F4" s="4"/>
      <c r="G4" s="3"/>
      <c r="H4" s="3"/>
      <c r="I4" s="3"/>
      <c r="J4" s="3" t="s">
        <v>66</v>
      </c>
    </row>
    <row r="5" spans="1:10" ht="16.5" thickBot="1">
      <c r="A5" s="49"/>
      <c r="B5" s="45"/>
      <c r="C5" s="36" t="s">
        <v>0</v>
      </c>
      <c r="D5" s="12"/>
      <c r="E5" s="13"/>
      <c r="F5" s="37" t="s">
        <v>1</v>
      </c>
      <c r="G5" s="13"/>
      <c r="H5" s="33"/>
      <c r="I5" s="34" t="s">
        <v>7</v>
      </c>
      <c r="J5" s="59"/>
    </row>
    <row r="6" spans="1:11" ht="15.75">
      <c r="A6" s="50"/>
      <c r="B6" s="46"/>
      <c r="C6" s="15"/>
      <c r="D6" s="15"/>
      <c r="E6" s="16"/>
      <c r="F6" s="14"/>
      <c r="G6" s="16"/>
      <c r="H6" s="17" t="s">
        <v>55</v>
      </c>
      <c r="I6" s="58" t="s">
        <v>56</v>
      </c>
      <c r="J6" s="49"/>
      <c r="K6" s="59" t="s">
        <v>2</v>
      </c>
    </row>
    <row r="7" spans="1:11" ht="15.75">
      <c r="A7" s="51" t="s">
        <v>67</v>
      </c>
      <c r="B7" s="47" t="s">
        <v>3</v>
      </c>
      <c r="C7" s="19" t="s">
        <v>4</v>
      </c>
      <c r="D7" s="19" t="s">
        <v>4</v>
      </c>
      <c r="E7" s="20" t="s">
        <v>5</v>
      </c>
      <c r="F7" s="18" t="s">
        <v>65</v>
      </c>
      <c r="G7" s="20" t="s">
        <v>6</v>
      </c>
      <c r="H7" s="35" t="s">
        <v>57</v>
      </c>
      <c r="I7" s="35" t="s">
        <v>58</v>
      </c>
      <c r="J7" s="51"/>
      <c r="K7" s="60" t="s">
        <v>8</v>
      </c>
    </row>
    <row r="8" spans="1:11" ht="15.75">
      <c r="A8" s="50"/>
      <c r="B8" s="47" t="s">
        <v>9</v>
      </c>
      <c r="C8" s="19" t="s">
        <v>10</v>
      </c>
      <c r="D8" s="19" t="s">
        <v>11</v>
      </c>
      <c r="E8" s="20"/>
      <c r="F8" s="18"/>
      <c r="G8" s="20" t="s">
        <v>12</v>
      </c>
      <c r="H8" s="35" t="s">
        <v>59</v>
      </c>
      <c r="I8" s="35" t="s">
        <v>59</v>
      </c>
      <c r="J8" s="51" t="s">
        <v>60</v>
      </c>
      <c r="K8" s="60" t="s">
        <v>13</v>
      </c>
    </row>
    <row r="9" spans="1:11" ht="15.75">
      <c r="A9" s="52"/>
      <c r="B9" s="48"/>
      <c r="C9" s="24"/>
      <c r="D9" s="24"/>
      <c r="E9" s="22"/>
      <c r="F9" s="25"/>
      <c r="G9" s="20" t="s">
        <v>14</v>
      </c>
      <c r="H9" s="35" t="s">
        <v>61</v>
      </c>
      <c r="I9" s="35" t="s">
        <v>61</v>
      </c>
      <c r="J9" s="52"/>
      <c r="K9" s="60" t="s">
        <v>15</v>
      </c>
    </row>
    <row r="10" spans="1:11" ht="24.75" customHeight="1">
      <c r="A10" s="21"/>
      <c r="B10" s="39" t="s">
        <v>16</v>
      </c>
      <c r="C10" s="23" t="s">
        <v>17</v>
      </c>
      <c r="D10" s="23" t="s">
        <v>18</v>
      </c>
      <c r="E10" s="23" t="s">
        <v>19</v>
      </c>
      <c r="F10" s="39" t="s">
        <v>20</v>
      </c>
      <c r="G10" s="23" t="s">
        <v>21</v>
      </c>
      <c r="H10" s="23" t="s">
        <v>62</v>
      </c>
      <c r="I10" s="23" t="s">
        <v>22</v>
      </c>
      <c r="J10" s="40" t="s">
        <v>63</v>
      </c>
      <c r="K10" s="23" t="s">
        <v>64</v>
      </c>
    </row>
    <row r="11" spans="1:11" ht="34.5" customHeight="1">
      <c r="A11" s="57" t="s">
        <v>23</v>
      </c>
      <c r="B11" s="41">
        <v>50</v>
      </c>
      <c r="C11" s="42">
        <f aca="true" t="shared" si="0" ref="C11:C27">ROUND(+B11*$E$33,2)</f>
        <v>629490</v>
      </c>
      <c r="D11" s="42">
        <f aca="true" t="shared" si="1" ref="D11:D26">ROUND(B11*$E$34/$B$28,2)</f>
        <v>624046.16</v>
      </c>
      <c r="E11" s="42">
        <f>+C11+D11</f>
        <v>1253536.1600000001</v>
      </c>
      <c r="F11" s="42">
        <f>+'[1]RiepilogoRecuperi'!M11</f>
        <v>1526287.73</v>
      </c>
      <c r="G11" s="42">
        <f>+C11-F11</f>
        <v>-896797.73</v>
      </c>
      <c r="H11" s="42">
        <f>ROUND(IF(G11&lt;0,D11),0)</f>
        <v>624046</v>
      </c>
      <c r="I11" s="42">
        <f>ROUND(IF(G11&gt;0,G11+D11),0)</f>
        <v>0</v>
      </c>
      <c r="J11" s="43">
        <f>+H11+I11</f>
        <v>624046</v>
      </c>
      <c r="K11" s="42">
        <f>SUMIF(G11,"&lt;0")</f>
        <v>-896797.73</v>
      </c>
    </row>
    <row r="12" spans="1:11" ht="28.5" customHeight="1">
      <c r="A12" s="57" t="s">
        <v>24</v>
      </c>
      <c r="B12" s="44">
        <v>150</v>
      </c>
      <c r="C12" s="42">
        <f t="shared" si="0"/>
        <v>1888470</v>
      </c>
      <c r="D12" s="42">
        <f t="shared" si="1"/>
        <v>1872138.49</v>
      </c>
      <c r="E12" s="42">
        <f aca="true" t="shared" si="2" ref="E12:E27">+C12+D12</f>
        <v>3760608.49</v>
      </c>
      <c r="F12" s="42">
        <f>+'[1]RiepilogoRecuperi'!M13</f>
        <v>3823775.6399999997</v>
      </c>
      <c r="G12" s="42">
        <f aca="true" t="shared" si="3" ref="G12:G27">+C12-F12</f>
        <v>-1935305.6399999997</v>
      </c>
      <c r="H12" s="42">
        <f aca="true" t="shared" si="4" ref="H12:H27">ROUND(IF(G12&lt;0,D12),0)</f>
        <v>1872138</v>
      </c>
      <c r="I12" s="42">
        <f aca="true" t="shared" si="5" ref="I12:I27">ROUND(IF(G12&gt;0,G12+D12),0)</f>
        <v>0</v>
      </c>
      <c r="J12" s="43">
        <f aca="true" t="shared" si="6" ref="J12:J27">+H12+I12</f>
        <v>1872138</v>
      </c>
      <c r="K12" s="42">
        <f>SUMIF(G12,"&lt;0")</f>
        <v>-1935305.6399999997</v>
      </c>
    </row>
    <row r="13" spans="1:11" ht="30.75" customHeight="1">
      <c r="A13" s="57" t="s">
        <v>25</v>
      </c>
      <c r="B13" s="44">
        <v>100</v>
      </c>
      <c r="C13" s="42">
        <f t="shared" si="0"/>
        <v>1258980</v>
      </c>
      <c r="D13" s="42">
        <f t="shared" si="1"/>
        <v>1248092.33</v>
      </c>
      <c r="E13" s="42">
        <f t="shared" si="2"/>
        <v>2507072.33</v>
      </c>
      <c r="F13" s="42">
        <f>+'[1]RiepilogoRecuperi'!M16</f>
        <v>1973358.0099999998</v>
      </c>
      <c r="G13" s="42">
        <f t="shared" si="3"/>
        <v>-714378.0099999998</v>
      </c>
      <c r="H13" s="42">
        <f t="shared" si="4"/>
        <v>1248092</v>
      </c>
      <c r="I13" s="42">
        <f t="shared" si="5"/>
        <v>0</v>
      </c>
      <c r="J13" s="43">
        <f t="shared" si="6"/>
        <v>1248092</v>
      </c>
      <c r="K13" s="42">
        <f>SUMIF(G13,"&lt;0")</f>
        <v>-714378.0099999998</v>
      </c>
    </row>
    <row r="14" spans="1:11" ht="33" customHeight="1">
      <c r="A14" s="57" t="s">
        <v>26</v>
      </c>
      <c r="B14" s="44">
        <v>80</v>
      </c>
      <c r="C14" s="42">
        <f t="shared" si="0"/>
        <v>1007184</v>
      </c>
      <c r="D14" s="42">
        <f t="shared" si="1"/>
        <v>998473.86</v>
      </c>
      <c r="E14" s="42">
        <f t="shared" si="2"/>
        <v>2005657.8599999999</v>
      </c>
      <c r="F14" s="42">
        <f>+'[1]RiepilogoRecuperi'!M18</f>
        <v>126111.66999999993</v>
      </c>
      <c r="G14" s="42">
        <f>+C14-F14</f>
        <v>881072.3300000001</v>
      </c>
      <c r="H14" s="42">
        <f t="shared" si="4"/>
        <v>0</v>
      </c>
      <c r="I14" s="42">
        <f t="shared" si="5"/>
        <v>1879546</v>
      </c>
      <c r="J14" s="43">
        <f t="shared" si="6"/>
        <v>1879546</v>
      </c>
      <c r="K14" s="42">
        <f>SUMIF(G14,"&lt;0")</f>
        <v>0</v>
      </c>
    </row>
    <row r="15" spans="1:11" ht="33" customHeight="1">
      <c r="A15" s="57" t="s">
        <v>68</v>
      </c>
      <c r="B15" s="41">
        <v>120</v>
      </c>
      <c r="C15" s="42">
        <f t="shared" si="0"/>
        <v>1510776</v>
      </c>
      <c r="D15" s="42">
        <f t="shared" si="1"/>
        <v>1497710.79</v>
      </c>
      <c r="E15" s="42">
        <f t="shared" si="2"/>
        <v>3008486.79</v>
      </c>
      <c r="F15" s="42">
        <f>+'[1]RiepilogoRecuperi'!M19</f>
        <v>482832.01</v>
      </c>
      <c r="G15" s="42">
        <f>+C15-F15</f>
        <v>1027943.99</v>
      </c>
      <c r="H15" s="42">
        <f t="shared" si="4"/>
        <v>0</v>
      </c>
      <c r="I15" s="42">
        <f t="shared" si="5"/>
        <v>2525655</v>
      </c>
      <c r="J15" s="43">
        <f t="shared" si="6"/>
        <v>2525655</v>
      </c>
      <c r="K15" s="42">
        <f>SUMIF(G15,"&lt;0")</f>
        <v>0</v>
      </c>
    </row>
    <row r="16" spans="1:11" ht="27.75" customHeight="1">
      <c r="A16" s="57" t="s">
        <v>27</v>
      </c>
      <c r="B16" s="41">
        <v>120</v>
      </c>
      <c r="C16" s="42">
        <f t="shared" si="0"/>
        <v>1510776</v>
      </c>
      <c r="D16" s="42">
        <f t="shared" si="1"/>
        <v>1497710.79</v>
      </c>
      <c r="E16" s="42">
        <f t="shared" si="2"/>
        <v>3008486.79</v>
      </c>
      <c r="F16" s="42">
        <f>+'[1]RiepilogoRecuperi'!M20</f>
        <v>0</v>
      </c>
      <c r="G16" s="42">
        <f>+C16-F16</f>
        <v>1510776</v>
      </c>
      <c r="H16" s="42">
        <f t="shared" si="4"/>
        <v>0</v>
      </c>
      <c r="I16" s="42">
        <f t="shared" si="5"/>
        <v>3008487</v>
      </c>
      <c r="J16" s="43">
        <f t="shared" si="6"/>
        <v>3008487</v>
      </c>
      <c r="K16" s="42">
        <f aca="true" t="shared" si="7" ref="K16:K21">SUMIF(G16,"&lt;0")</f>
        <v>0</v>
      </c>
    </row>
    <row r="17" spans="1:11" ht="27.75" customHeight="1">
      <c r="A17" s="57" t="s">
        <v>28</v>
      </c>
      <c r="B17" s="41">
        <v>80</v>
      </c>
      <c r="C17" s="42">
        <f t="shared" si="0"/>
        <v>1007184</v>
      </c>
      <c r="D17" s="42">
        <f t="shared" si="1"/>
        <v>998473.86</v>
      </c>
      <c r="E17" s="42">
        <f t="shared" si="2"/>
        <v>2005657.8599999999</v>
      </c>
      <c r="F17" s="42">
        <f>+'[1]RiepilogoRecuperi'!M21</f>
        <v>0</v>
      </c>
      <c r="G17" s="42">
        <f t="shared" si="3"/>
        <v>1007184</v>
      </c>
      <c r="H17" s="42">
        <f t="shared" si="4"/>
        <v>0</v>
      </c>
      <c r="I17" s="42">
        <f t="shared" si="5"/>
        <v>2005658</v>
      </c>
      <c r="J17" s="43">
        <f t="shared" si="6"/>
        <v>2005658</v>
      </c>
      <c r="K17" s="42">
        <f t="shared" si="7"/>
        <v>0</v>
      </c>
    </row>
    <row r="18" spans="1:11" ht="30" customHeight="1">
      <c r="A18" s="57" t="s">
        <v>29</v>
      </c>
      <c r="B18" s="41">
        <v>50</v>
      </c>
      <c r="C18" s="42">
        <f t="shared" si="0"/>
        <v>629490</v>
      </c>
      <c r="D18" s="42">
        <f t="shared" si="1"/>
        <v>624046.16</v>
      </c>
      <c r="E18" s="42">
        <f t="shared" si="2"/>
        <v>1253536.1600000001</v>
      </c>
      <c r="F18" s="42">
        <f>+'[1]RiepilogoRecuperi'!M22</f>
        <v>0</v>
      </c>
      <c r="G18" s="42">
        <f t="shared" si="3"/>
        <v>629490</v>
      </c>
      <c r="H18" s="42">
        <f t="shared" si="4"/>
        <v>0</v>
      </c>
      <c r="I18" s="42">
        <f t="shared" si="5"/>
        <v>1253536</v>
      </c>
      <c r="J18" s="43">
        <f t="shared" si="6"/>
        <v>1253536</v>
      </c>
      <c r="K18" s="42">
        <f t="shared" si="7"/>
        <v>0</v>
      </c>
    </row>
    <row r="19" spans="1:11" ht="28.5" customHeight="1">
      <c r="A19" s="57" t="s">
        <v>30</v>
      </c>
      <c r="B19" s="41">
        <v>180</v>
      </c>
      <c r="C19" s="42">
        <f t="shared" si="0"/>
        <v>2266164</v>
      </c>
      <c r="D19" s="42">
        <f t="shared" si="1"/>
        <v>2246566.19</v>
      </c>
      <c r="E19" s="42">
        <f t="shared" si="2"/>
        <v>4512730.1899999995</v>
      </c>
      <c r="F19" s="42">
        <f>+'[1]RiepilogoRecuperi'!M23</f>
        <v>3064960.1500000004</v>
      </c>
      <c r="G19" s="42">
        <f t="shared" si="3"/>
        <v>-798796.1500000004</v>
      </c>
      <c r="H19" s="42">
        <f t="shared" si="4"/>
        <v>2246566</v>
      </c>
      <c r="I19" s="42">
        <f t="shared" si="5"/>
        <v>0</v>
      </c>
      <c r="J19" s="43">
        <f t="shared" si="6"/>
        <v>2246566</v>
      </c>
      <c r="K19" s="42">
        <f t="shared" si="7"/>
        <v>-798796.1500000004</v>
      </c>
    </row>
    <row r="20" spans="1:11" ht="27" customHeight="1">
      <c r="A20" s="57" t="s">
        <v>31</v>
      </c>
      <c r="B20" s="41">
        <v>15</v>
      </c>
      <c r="C20" s="42">
        <f t="shared" si="0"/>
        <v>188847</v>
      </c>
      <c r="D20" s="42">
        <f t="shared" si="1"/>
        <v>187213.85</v>
      </c>
      <c r="E20" s="42">
        <f t="shared" si="2"/>
        <v>376060.85</v>
      </c>
      <c r="F20" s="42">
        <f>+'[1]RiepilogoRecuperi'!M24</f>
        <v>929014.3</v>
      </c>
      <c r="G20" s="42">
        <f t="shared" si="3"/>
        <v>-740167.3</v>
      </c>
      <c r="H20" s="42">
        <f t="shared" si="4"/>
        <v>187214</v>
      </c>
      <c r="I20" s="42">
        <f t="shared" si="5"/>
        <v>0</v>
      </c>
      <c r="J20" s="43">
        <f t="shared" si="6"/>
        <v>187214</v>
      </c>
      <c r="K20" s="42">
        <f t="shared" si="7"/>
        <v>-740167.3</v>
      </c>
    </row>
    <row r="21" spans="1:11" ht="31.5" customHeight="1">
      <c r="A21" s="57" t="s">
        <v>32</v>
      </c>
      <c r="B21" s="41">
        <v>25</v>
      </c>
      <c r="C21" s="42">
        <f t="shared" si="0"/>
        <v>314745</v>
      </c>
      <c r="D21" s="42">
        <f t="shared" si="1"/>
        <v>312023.08</v>
      </c>
      <c r="E21" s="42">
        <f t="shared" si="2"/>
        <v>626768.0800000001</v>
      </c>
      <c r="F21" s="42">
        <f>+'[1]RiepilogoRecuperi'!M25</f>
        <v>0</v>
      </c>
      <c r="G21" s="42">
        <f>+C21-F21</f>
        <v>314745</v>
      </c>
      <c r="H21" s="42">
        <f t="shared" si="4"/>
        <v>0</v>
      </c>
      <c r="I21" s="42">
        <f t="shared" si="5"/>
        <v>626768</v>
      </c>
      <c r="J21" s="43">
        <f t="shared" si="6"/>
        <v>626768</v>
      </c>
      <c r="K21" s="42">
        <f t="shared" si="7"/>
        <v>0</v>
      </c>
    </row>
    <row r="22" spans="1:11" ht="30" customHeight="1">
      <c r="A22" s="57" t="s">
        <v>33</v>
      </c>
      <c r="B22" s="41">
        <v>300</v>
      </c>
      <c r="C22" s="42">
        <f t="shared" si="0"/>
        <v>3776940</v>
      </c>
      <c r="D22" s="42">
        <f t="shared" si="1"/>
        <v>3744276.98</v>
      </c>
      <c r="E22" s="42">
        <f t="shared" si="2"/>
        <v>7521216.98</v>
      </c>
      <c r="F22" s="42">
        <f>+'[1]RiepilogoRecuperi'!M26</f>
        <v>0</v>
      </c>
      <c r="G22" s="42">
        <f t="shared" si="3"/>
        <v>3776940</v>
      </c>
      <c r="H22" s="42">
        <f t="shared" si="4"/>
        <v>0</v>
      </c>
      <c r="I22" s="42">
        <f t="shared" si="5"/>
        <v>7521217</v>
      </c>
      <c r="J22" s="43">
        <f t="shared" si="6"/>
        <v>7521217</v>
      </c>
      <c r="K22" s="42">
        <f aca="true" t="shared" si="8" ref="K22:K27">SUMIF(G22,"&lt;0")</f>
        <v>0</v>
      </c>
    </row>
    <row r="23" spans="1:11" ht="28.5" customHeight="1">
      <c r="A23" s="57" t="s">
        <v>34</v>
      </c>
      <c r="B23" s="41">
        <v>100</v>
      </c>
      <c r="C23" s="42">
        <f t="shared" si="0"/>
        <v>1258980</v>
      </c>
      <c r="D23" s="42">
        <f t="shared" si="1"/>
        <v>1248092.33</v>
      </c>
      <c r="E23" s="42">
        <f t="shared" si="2"/>
        <v>2507072.33</v>
      </c>
      <c r="F23" s="42">
        <f>+'[1]RiepilogoRecuperi'!M27</f>
        <v>0</v>
      </c>
      <c r="G23" s="42">
        <f t="shared" si="3"/>
        <v>1258980</v>
      </c>
      <c r="H23" s="42">
        <f t="shared" si="4"/>
        <v>0</v>
      </c>
      <c r="I23" s="42">
        <f t="shared" si="5"/>
        <v>2507072</v>
      </c>
      <c r="J23" s="43">
        <f t="shared" si="6"/>
        <v>2507072</v>
      </c>
      <c r="K23" s="42">
        <f t="shared" si="8"/>
        <v>0</v>
      </c>
    </row>
    <row r="24" spans="1:11" ht="30.75" customHeight="1">
      <c r="A24" s="57" t="s">
        <v>35</v>
      </c>
      <c r="B24" s="41">
        <v>40</v>
      </c>
      <c r="C24" s="42">
        <f t="shared" si="0"/>
        <v>503592</v>
      </c>
      <c r="D24" s="42">
        <f t="shared" si="1"/>
        <v>499236.93</v>
      </c>
      <c r="E24" s="42">
        <f t="shared" si="2"/>
        <v>1002828.9299999999</v>
      </c>
      <c r="F24" s="42">
        <f>+'[1]RiepilogoRecuperi'!M28</f>
        <v>223587.67000000004</v>
      </c>
      <c r="G24" s="42">
        <f t="shared" si="3"/>
        <v>280004.32999999996</v>
      </c>
      <c r="H24" s="42">
        <f t="shared" si="4"/>
        <v>0</v>
      </c>
      <c r="I24" s="42">
        <f t="shared" si="5"/>
        <v>779241</v>
      </c>
      <c r="J24" s="43">
        <f t="shared" si="6"/>
        <v>779241</v>
      </c>
      <c r="K24" s="42">
        <f t="shared" si="8"/>
        <v>0</v>
      </c>
    </row>
    <row r="25" spans="1:11" ht="27" customHeight="1">
      <c r="A25" s="57" t="s">
        <v>36</v>
      </c>
      <c r="B25" s="41">
        <v>44</v>
      </c>
      <c r="C25" s="42">
        <f t="shared" si="0"/>
        <v>553951.2</v>
      </c>
      <c r="D25" s="42">
        <f t="shared" si="1"/>
        <v>549160.62</v>
      </c>
      <c r="E25" s="42">
        <f t="shared" si="2"/>
        <v>1103111.8199999998</v>
      </c>
      <c r="F25" s="42">
        <f>+'[1]RiepilogoRecuperi'!M29</f>
        <v>0</v>
      </c>
      <c r="G25" s="42">
        <f t="shared" si="3"/>
        <v>553951.2</v>
      </c>
      <c r="H25" s="42">
        <f t="shared" si="4"/>
        <v>0</v>
      </c>
      <c r="I25" s="42">
        <f t="shared" si="5"/>
        <v>1103112</v>
      </c>
      <c r="J25" s="43">
        <f t="shared" si="6"/>
        <v>1103112</v>
      </c>
      <c r="K25" s="42">
        <f t="shared" si="8"/>
        <v>0</v>
      </c>
    </row>
    <row r="26" spans="1:11" ht="28.5" customHeight="1">
      <c r="A26" s="57" t="s">
        <v>37</v>
      </c>
      <c r="B26" s="41">
        <f>ROUND(+B39*0.575,0)</f>
        <v>58</v>
      </c>
      <c r="C26" s="42">
        <f t="shared" si="0"/>
        <v>730208.4</v>
      </c>
      <c r="D26" s="42">
        <f t="shared" si="1"/>
        <v>723893.55</v>
      </c>
      <c r="E26" s="42">
        <f t="shared" si="2"/>
        <v>1454101.9500000002</v>
      </c>
      <c r="F26" s="42">
        <f>+'[1]RiepilogoRecuperi'!M30</f>
        <v>0</v>
      </c>
      <c r="G26" s="42">
        <f t="shared" si="3"/>
        <v>730208.4</v>
      </c>
      <c r="H26" s="42">
        <f t="shared" si="4"/>
        <v>0</v>
      </c>
      <c r="I26" s="42">
        <f t="shared" si="5"/>
        <v>1454102</v>
      </c>
      <c r="J26" s="43">
        <f t="shared" si="6"/>
        <v>1454102</v>
      </c>
      <c r="K26" s="42">
        <f t="shared" si="8"/>
        <v>0</v>
      </c>
    </row>
    <row r="27" spans="1:11" ht="31.5" customHeight="1">
      <c r="A27" s="57" t="s">
        <v>38</v>
      </c>
      <c r="B27" s="41">
        <f>ROUND(+B40*0.71,0)</f>
        <v>33</v>
      </c>
      <c r="C27" s="42">
        <f t="shared" si="0"/>
        <v>415463.4</v>
      </c>
      <c r="D27" s="42">
        <f>ROUND(B27*$E$34/$B$28,2)-0.01</f>
        <v>411870.45999999996</v>
      </c>
      <c r="E27" s="42">
        <f t="shared" si="2"/>
        <v>827333.86</v>
      </c>
      <c r="F27" s="42">
        <f>+'[1]RiepilogoRecuperi'!M31</f>
        <v>1281431.67</v>
      </c>
      <c r="G27" s="42">
        <f t="shared" si="3"/>
        <v>-865968.2699999999</v>
      </c>
      <c r="H27" s="42">
        <f t="shared" si="4"/>
        <v>411870</v>
      </c>
      <c r="I27" s="42">
        <f t="shared" si="5"/>
        <v>0</v>
      </c>
      <c r="J27" s="43">
        <f t="shared" si="6"/>
        <v>411870</v>
      </c>
      <c r="K27" s="42">
        <f t="shared" si="8"/>
        <v>-865968.2699999999</v>
      </c>
    </row>
    <row r="28" spans="1:11" ht="46.5" customHeight="1">
      <c r="A28" s="56" t="s">
        <v>39</v>
      </c>
      <c r="B28" s="53">
        <f aca="true" t="shared" si="9" ref="B28:K28">SUM(B11:B27)</f>
        <v>1545</v>
      </c>
      <c r="C28" s="54">
        <f t="shared" si="9"/>
        <v>19451240.999999996</v>
      </c>
      <c r="D28" s="54">
        <f t="shared" si="9"/>
        <v>19283026.43</v>
      </c>
      <c r="E28" s="54">
        <f t="shared" si="9"/>
        <v>38734267.43</v>
      </c>
      <c r="F28" s="54">
        <f t="shared" si="9"/>
        <v>13431358.85</v>
      </c>
      <c r="G28" s="54">
        <f t="shared" si="9"/>
        <v>6019882.150000001</v>
      </c>
      <c r="H28" s="54">
        <f t="shared" si="9"/>
        <v>6589926</v>
      </c>
      <c r="I28" s="54">
        <f t="shared" si="9"/>
        <v>24664394</v>
      </c>
      <c r="J28" s="55">
        <f t="shared" si="9"/>
        <v>31254320</v>
      </c>
      <c r="K28" s="54">
        <f t="shared" si="9"/>
        <v>-5951413.099999999</v>
      </c>
    </row>
    <row r="29" spans="2:10" ht="15.75" hidden="1">
      <c r="B29" s="4"/>
      <c r="C29" s="8"/>
      <c r="D29" s="8"/>
      <c r="E29" s="8"/>
      <c r="F29" s="4"/>
      <c r="G29" s="8"/>
      <c r="H29" s="8"/>
      <c r="I29" s="8"/>
      <c r="J29" s="8"/>
    </row>
    <row r="30" spans="1:10" ht="15.75" hidden="1">
      <c r="A30" s="3" t="s">
        <v>52</v>
      </c>
      <c r="B30" s="26" t="s">
        <v>40</v>
      </c>
      <c r="C30" s="4">
        <v>75000000000</v>
      </c>
      <c r="D30" s="9" t="s">
        <v>51</v>
      </c>
      <c r="E30" s="7">
        <f>ROUND(+C30/$A$42,2)</f>
        <v>38734267.43</v>
      </c>
      <c r="F30" s="26"/>
      <c r="G30" s="7"/>
      <c r="H30" s="7"/>
      <c r="I30" s="7"/>
      <c r="J30" s="7"/>
    </row>
    <row r="31" spans="1:10" ht="15.75" hidden="1">
      <c r="A31" s="1" t="s">
        <v>42</v>
      </c>
      <c r="B31" s="26" t="s">
        <v>40</v>
      </c>
      <c r="C31" s="10">
        <v>22467500</v>
      </c>
      <c r="D31" s="9" t="s">
        <v>51</v>
      </c>
      <c r="E31" s="7">
        <f>ROUND(+C31/$A$42,2)</f>
        <v>11603.5</v>
      </c>
      <c r="F31" s="26"/>
      <c r="G31" s="7"/>
      <c r="H31" s="7"/>
      <c r="I31" s="7"/>
      <c r="J31" s="7"/>
    </row>
    <row r="32" spans="1:10" ht="15.75" hidden="1">
      <c r="A32" s="3" t="s">
        <v>43</v>
      </c>
      <c r="B32" s="26"/>
      <c r="D32" s="9"/>
      <c r="E32" s="27">
        <v>0.085</v>
      </c>
      <c r="F32" s="26"/>
      <c r="G32" s="27"/>
      <c r="H32" s="27"/>
      <c r="I32" s="27"/>
      <c r="J32" s="27"/>
    </row>
    <row r="33" spans="1:10" ht="15.75" hidden="1">
      <c r="A33" s="29" t="s">
        <v>53</v>
      </c>
      <c r="B33" s="26"/>
      <c r="C33" s="6"/>
      <c r="D33" s="28" t="s">
        <v>41</v>
      </c>
      <c r="E33" s="7">
        <f>ROUND(+E31*1.085,2)</f>
        <v>12589.8</v>
      </c>
      <c r="F33" s="26"/>
      <c r="G33" s="7"/>
      <c r="H33" s="7"/>
      <c r="I33" s="7"/>
      <c r="J33" s="7"/>
    </row>
    <row r="34" spans="1:10" ht="15.75" hidden="1">
      <c r="A34" s="2" t="s">
        <v>44</v>
      </c>
      <c r="B34" s="26"/>
      <c r="C34" s="6"/>
      <c r="D34" s="28" t="s">
        <v>41</v>
      </c>
      <c r="E34" s="7">
        <f>+E30-C28</f>
        <v>19283026.430000003</v>
      </c>
      <c r="F34" s="26"/>
      <c r="G34" s="7"/>
      <c r="H34" s="7"/>
      <c r="I34" s="7"/>
      <c r="J34" s="7"/>
    </row>
    <row r="35" spans="1:10" ht="15.75" hidden="1">
      <c r="A35" s="31" t="s">
        <v>54</v>
      </c>
      <c r="B35" s="26"/>
      <c r="C35" s="6"/>
      <c r="D35" s="28" t="s">
        <v>41</v>
      </c>
      <c r="E35" s="7">
        <f>+E34/B28</f>
        <v>12480.923255663432</v>
      </c>
      <c r="F35" s="26"/>
      <c r="G35" s="7"/>
      <c r="H35" s="7"/>
      <c r="I35" s="7"/>
      <c r="J35" s="7"/>
    </row>
    <row r="36" ht="15.75" hidden="1">
      <c r="A36" s="29"/>
    </row>
    <row r="37" spans="1:6" ht="15.75" hidden="1">
      <c r="A37" s="3" t="s">
        <v>45</v>
      </c>
      <c r="B37" s="3"/>
      <c r="F37" s="3"/>
    </row>
    <row r="38" spans="1:6" ht="15.75" hidden="1">
      <c r="A38" s="3" t="s">
        <v>46</v>
      </c>
      <c r="B38" s="8"/>
      <c r="F38" s="8"/>
    </row>
    <row r="39" spans="1:6" ht="15.75" hidden="1">
      <c r="A39" s="3" t="s">
        <v>47</v>
      </c>
      <c r="B39" s="30">
        <v>100</v>
      </c>
      <c r="F39" s="8"/>
    </row>
    <row r="40" spans="1:6" ht="15.75" hidden="1">
      <c r="A40" s="3" t="s">
        <v>48</v>
      </c>
      <c r="B40" s="30">
        <v>46</v>
      </c>
      <c r="F40" s="8"/>
    </row>
    <row r="41" ht="15.75" hidden="1"/>
    <row r="42" ht="0.75" customHeight="1">
      <c r="A42" s="3">
        <v>1936.27</v>
      </c>
    </row>
  </sheetData>
  <printOptions/>
  <pageMargins left="0.91" right="0" top="0.52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FINSIEL</dc:creator>
  <cp:keywords/>
  <dc:description/>
  <cp:lastModifiedBy>ValentiniC</cp:lastModifiedBy>
  <cp:lastPrinted>2002-12-23T10:12:06Z</cp:lastPrinted>
  <dcterms:created xsi:type="dcterms:W3CDTF">2000-04-05T12:43:00Z</dcterms:created>
  <dcterms:modified xsi:type="dcterms:W3CDTF">2002-12-23T10:12:10Z</dcterms:modified>
  <cp:category/>
  <cp:version/>
  <cp:contentType/>
  <cp:contentStatus/>
</cp:coreProperties>
</file>